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440" windowHeight="6240" activeTab="0"/>
  </bookViews>
  <sheets>
    <sheet name="Foglio1" sheetId="1" r:id="rId1"/>
    <sheet name="Foglio2" sheetId="2" r:id="rId2"/>
  </sheets>
  <definedNames>
    <definedName name="_xlnm._FilterDatabase" localSheetId="0" hidden="1">'Foglio1'!$B$5:$DY$264</definedName>
    <definedName name="_xlnm.Print_Area" localSheetId="0">'Foglio1'!$A$1:$U$220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<sst xmlns="http://schemas.openxmlformats.org/spreadsheetml/2006/main" count="2125" uniqueCount="691">
  <si>
    <r>
      <t>N. 19</t>
    </r>
    <r>
      <rPr>
        <sz val="11"/>
        <rFont val="Calibri"/>
        <family val="2"/>
      </rPr>
      <t xml:space="preserve"> Letti Elettrici articolati completi di accessori € 34.485
</t>
    </r>
    <r>
      <rPr>
        <b/>
        <sz val="11"/>
        <rFont val="Calibri"/>
        <family val="2"/>
      </rPr>
      <t>N. 19</t>
    </r>
    <r>
      <rPr>
        <sz val="11"/>
        <rFont val="Calibri"/>
        <family val="2"/>
      </rPr>
      <t xml:space="preserve"> Comodini bifronte con carrello servitore integrato € 6.897</t>
    </r>
  </si>
  <si>
    <r>
      <t>N. 23</t>
    </r>
    <r>
      <rPr>
        <sz val="11"/>
        <rFont val="Calibri"/>
        <family val="2"/>
      </rPr>
      <t xml:space="preserve"> Letti Elettrici articolati completi di accessori € 41.745</t>
    </r>
    <r>
      <rPr>
        <b/>
        <sz val="11"/>
        <rFont val="Calibri"/>
        <family val="2"/>
      </rPr>
      <t>N. 23</t>
    </r>
    <r>
      <rPr>
        <sz val="11"/>
        <rFont val="Calibri"/>
        <family val="2"/>
      </rPr>
      <t xml:space="preserve"> Comodini bifronte con carrello servitore integrato € 8.349</t>
    </r>
  </si>
  <si>
    <r>
      <t>N. 8</t>
    </r>
    <r>
      <rPr>
        <sz val="11"/>
        <rFont val="Calibri"/>
        <family val="2"/>
      </rPr>
      <t xml:space="preserve"> Letti Elettrici articolati completi di accessori € 14.520</t>
    </r>
    <r>
      <rPr>
        <b/>
        <sz val="11"/>
        <rFont val="Calibri"/>
        <family val="2"/>
      </rPr>
      <t xml:space="preserve">
N. 8</t>
    </r>
    <r>
      <rPr>
        <sz val="11"/>
        <rFont val="Calibri"/>
        <family val="2"/>
      </rPr>
      <t xml:space="preserve"> Comodini bifronte con carrello servitore integrato € 2.904</t>
    </r>
  </si>
  <si>
    <r>
      <t>N. 1</t>
    </r>
    <r>
      <rPr>
        <sz val="11"/>
        <rFont val="Calibri"/>
        <family val="2"/>
      </rPr>
      <t xml:space="preserve"> Lavastoviglie frontale industriale</t>
    </r>
  </si>
  <si>
    <r>
      <t>N. 1</t>
    </r>
    <r>
      <rPr>
        <sz val="11"/>
        <rFont val="Calibri"/>
        <family val="2"/>
      </rPr>
      <t xml:space="preserve"> Fabbricatore di ghiaccio a cubetti mod. BREMA</t>
    </r>
  </si>
  <si>
    <r>
      <t>N. 2</t>
    </r>
    <r>
      <rPr>
        <sz val="11"/>
        <rFont val="Calibri"/>
        <family val="2"/>
      </rPr>
      <t xml:space="preserve"> Poltrone relax con poggia gambe per genitori che assistono i piccoli degenti ricoverati</t>
    </r>
  </si>
  <si>
    <r>
      <t>N. 20</t>
    </r>
    <r>
      <rPr>
        <sz val="11"/>
        <rFont val="Calibri"/>
        <family val="2"/>
      </rPr>
      <t xml:space="preserve"> Coppie sponde laterali per letti degenza</t>
    </r>
  </si>
  <si>
    <r>
      <t>N. 30</t>
    </r>
    <r>
      <rPr>
        <sz val="11"/>
        <rFont val="Calibri"/>
        <family val="2"/>
      </rPr>
      <t xml:space="preserve"> sedie fisse senza braccioli</t>
    </r>
  </si>
  <si>
    <r>
      <t>N. 8</t>
    </r>
    <r>
      <rPr>
        <sz val="11"/>
        <rFont val="Calibri"/>
        <family val="2"/>
      </rPr>
      <t xml:space="preserve"> Poltrone direzionali ergonomiche su ruote, con braccioli e schienale alto rivestimento in tessuto ignifugo – cad.€ 156,41 Iva compresa</t>
    </r>
  </si>
  <si>
    <r>
      <t>UU.OO. diverse amministrative e sanitarie: Settori operativi amministrativi e Settori operativi c/o ambulatori, reparti - servizi</t>
    </r>
    <r>
      <rPr>
        <sz val="11"/>
        <rFont val="Calibri"/>
        <family val="2"/>
      </rPr>
      <t>-Sede Amm.va-U.O. Medicina CEMOC-Aree degenze Via Pace-U.O.Chirurgia Generale - CH Cardio-vascolare - Medicina area degenze - Urologia - Cardiologia- - U.O. Trapianto Fegato-Ambulatori Oculistica – D.H.Gastroenterologia - Endocrinologia - U.O. Centro Trasfusionale Donatori - Direz. Sanitaria segreteria Posto Polizia – D.H. Medicina del Dolore Pad. Bergamasco – U.O. Medicina Interna Lab. Emocoagulazione -</t>
    </r>
  </si>
  <si>
    <r>
      <t>N. 118</t>
    </r>
    <r>
      <rPr>
        <sz val="11"/>
        <rFont val="Calibri"/>
        <family val="2"/>
      </rPr>
      <t xml:space="preserve"> Poltroncine operative ergonomiche su ruote, </t>
    </r>
    <r>
      <rPr>
        <u val="single"/>
        <sz val="11"/>
        <rFont val="Calibri"/>
        <family val="2"/>
      </rPr>
      <t>con braccioli</t>
    </r>
    <r>
      <rPr>
        <sz val="11"/>
        <rFont val="Calibri"/>
        <family val="2"/>
      </rPr>
      <t xml:space="preserve"> - schienale medio rivestimento in tessuto ignifugo e/o ecopelle ignifuga – cad.           € 58,73 Iva compresa</t>
    </r>
  </si>
  <si>
    <r>
      <t>UU.OO. diverse amministrative e sanitarie: Settori operativi amministrativi e Settori operativi c/o ambulatori, reparti - servizi</t>
    </r>
    <r>
      <rPr>
        <sz val="11"/>
        <rFont val="Calibri"/>
        <family val="2"/>
      </rPr>
      <t>-Sede Amm.va-Centro Sterilità-Pronto Soccorso generale-Servizio farmaceutico-Medicina del Lavoro-Polichirurgico Ped.-U.O. Dermatologia-U.O. Psichiatria-U.O. Neurologia-Centro terapia dolore-Pronto Soccorso Ginec.</t>
    </r>
  </si>
  <si>
    <r>
      <t>N. 181</t>
    </r>
    <r>
      <rPr>
        <sz val="11"/>
        <rFont val="Calibri"/>
        <family val="2"/>
      </rPr>
      <t xml:space="preserve"> Poltroncine operative ergonomiche su ruote, </t>
    </r>
    <r>
      <rPr>
        <u val="single"/>
        <sz val="11"/>
        <rFont val="Calibri"/>
        <family val="2"/>
      </rPr>
      <t>senza braccioli</t>
    </r>
    <r>
      <rPr>
        <sz val="11"/>
        <rFont val="Calibri"/>
        <family val="2"/>
      </rPr>
      <t xml:space="preserve"> - schienale medio rivestimento in tessuto ignifugo e/o ecopelle ignifuga – cad.           € 49,43 Iva compresa</t>
    </r>
  </si>
  <si>
    <r>
      <t>N. 83</t>
    </r>
    <r>
      <rPr>
        <sz val="11"/>
        <rFont val="Calibri"/>
        <family val="2"/>
      </rPr>
      <t xml:space="preserve"> Poltroncine visitatori/interlocutori struttura fissa </t>
    </r>
    <r>
      <rPr>
        <u val="single"/>
        <sz val="11"/>
        <rFont val="Calibri"/>
        <family val="2"/>
      </rPr>
      <t xml:space="preserve">senza </t>
    </r>
    <r>
      <rPr>
        <sz val="11"/>
        <rFont val="Calibri"/>
        <family val="2"/>
      </rPr>
      <t>b</t>
    </r>
    <r>
      <rPr>
        <u val="single"/>
        <sz val="11"/>
        <rFont val="Calibri"/>
        <family val="2"/>
      </rPr>
      <t>raccioli</t>
    </r>
    <r>
      <rPr>
        <sz val="11"/>
        <rFont val="Calibri"/>
        <family val="2"/>
      </rPr>
      <t xml:space="preserve"> - schienale medio rivestimento in tessuto ignifugo e/o ecopelle ignifuga – cad. € 23,62 Iva compresa</t>
    </r>
  </si>
  <si>
    <r>
      <t>UU.OO.sanitarie Settori operativi c/o ambulatori, reparti - servizi</t>
    </r>
    <r>
      <rPr>
        <sz val="11"/>
        <rFont val="Calibri"/>
        <family val="2"/>
      </rPr>
      <t>-CEMOC Regina Elena-U.O. Med. Urgenza degenze-U.O. Broncopneumologia-Centro Ipertensione-Pronto Soccorso locale astanteria Pad. Guardia-Area dermato-geriatrica-Ginecologia benigna-Pad. Lamarmora D.H.-U.O. Allergologia Via Pace- Centro preparazione alla nascita- Pronto Soccorso Accettazione Ginecologica- Sale parto Mangiagalli</t>
    </r>
  </si>
  <si>
    <r>
      <t>N. 114</t>
    </r>
    <r>
      <rPr>
        <sz val="11"/>
        <rFont val="Calibri"/>
        <family val="2"/>
      </rPr>
      <t xml:space="preserve"> Poltroncine visitatori/interlocutori struttura fissa </t>
    </r>
    <r>
      <rPr>
        <u val="single"/>
        <sz val="11"/>
        <rFont val="Calibri"/>
        <family val="2"/>
      </rPr>
      <t xml:space="preserve">con </t>
    </r>
    <r>
      <rPr>
        <sz val="11"/>
        <rFont val="Calibri"/>
        <family val="2"/>
      </rPr>
      <t>b</t>
    </r>
    <r>
      <rPr>
        <u val="single"/>
        <sz val="11"/>
        <rFont val="Calibri"/>
        <family val="2"/>
      </rPr>
      <t>raccioli</t>
    </r>
    <r>
      <rPr>
        <sz val="11"/>
        <rFont val="Calibri"/>
        <family val="2"/>
      </rPr>
      <t xml:space="preserve"> - schienale medio rivestimento in tessuto ignifugo e/o ecopelle ignifuga – cad. € 31,02 Iva compresa</t>
    </r>
  </si>
  <si>
    <r>
      <t>UU.OO. Sanitarie</t>
    </r>
    <r>
      <rPr>
        <sz val="11"/>
        <rFont val="Calibri"/>
        <family val="2"/>
      </rPr>
      <t>-Odontoiatria-D.H. Anestesia e Riannimazione-Pronto Soccorso Generale-Medicina del lavoro ambulat. fisiopatologia-Pronto Soccorso Pediatrico-CPS Via Asiago-Medicina interna degenza-U.O. Psichiatria Conca del NaviglioU.O. Neuropsichiatria infantile</t>
    </r>
  </si>
  <si>
    <r>
      <t>N. 41</t>
    </r>
    <r>
      <rPr>
        <sz val="11"/>
        <rFont val="Calibri"/>
        <family val="2"/>
      </rPr>
      <t xml:space="preserve"> a 2 posti e </t>
    </r>
    <r>
      <rPr>
        <b/>
        <sz val="11"/>
        <rFont val="Calibri"/>
        <family val="2"/>
      </rPr>
      <t>n. 22</t>
    </r>
    <r>
      <rPr>
        <sz val="11"/>
        <rFont val="Calibri"/>
        <family val="2"/>
      </rPr>
      <t xml:space="preserve"> a 3 posti.Sedute attesa struttura fissa in metallo microforato su trave metallica per sale attesa colore alluminio. – a 2 posti cad. € 136,86 Iva compresa – a 3 posti cad. € 190,39 Iva compresa</t>
    </r>
  </si>
  <si>
    <r>
      <t>UU.OO. Sanitarie</t>
    </r>
    <r>
      <rPr>
        <sz val="11"/>
        <rFont val="Calibri"/>
        <family val="2"/>
      </rPr>
      <t>-U.O. Psichiatria CRT Conca del Naviglio-Poliambulatorio Lamarmora-CPS Via Asiago-Pronto Soccorso Generale-Medicina Interna Via Pace</t>
    </r>
  </si>
  <si>
    <r>
      <t>N. 68</t>
    </r>
    <r>
      <rPr>
        <sz val="11"/>
        <rFont val="Calibri"/>
        <family val="2"/>
      </rPr>
      <t xml:space="preserve"> sedie struttura metallo cromato, seduta in plastica rigida per locali tisaneria/soggiorno degenti cad. € 19,32 Iva compresa</t>
    </r>
  </si>
  <si>
    <r>
      <t>UU.OO. Sanitarie</t>
    </r>
    <r>
      <rPr>
        <sz val="11"/>
        <rFont val="Calibri"/>
        <family val="2"/>
      </rPr>
      <t>-Laboratorio Emocoagulazione Medicina Interna-U.O. Neuropsichiatria UONPIA-U.O. Chirurgia Urgenza</t>
    </r>
  </si>
  <si>
    <r>
      <t>N. 55</t>
    </r>
    <r>
      <rPr>
        <sz val="11"/>
        <rFont val="Calibri"/>
        <family val="2"/>
      </rPr>
      <t xml:space="preserve"> sedie pieghevoli struttura metallo cromato, seduta in plastica rigida cad.   € 22,29 Iva compresa</t>
    </r>
  </si>
  <si>
    <r>
      <t>UU.OO. Sanitarie</t>
    </r>
    <r>
      <rPr>
        <sz val="11"/>
        <rFont val="Calibri"/>
        <family val="2"/>
      </rPr>
      <t>-Direzione Sanitaria-D.H. medicina del dolore-Ufficio Marketing cassa Ticket-U.O. Neurochirurgia Pad. Monteggia-Centro Trasfusionale Donatori Sangue</t>
    </r>
  </si>
  <si>
    <r>
      <t>N. 28</t>
    </r>
    <r>
      <rPr>
        <sz val="11"/>
        <rFont val="Calibri"/>
        <family val="2"/>
      </rPr>
      <t xml:space="preserve"> Sgabelli per banconi reception cad. € 85,41 Iva compresa</t>
    </r>
  </si>
  <si>
    <r>
      <t>UU.OO. diverse sanitarie Settori operativi c/o ambulatori, reparti – servizi:</t>
    </r>
    <r>
      <rPr>
        <sz val="11"/>
        <rFont val="Calibri"/>
        <family val="2"/>
      </rPr>
      <t>-Clinica Odontoiatrica-Centro Trasfusionale-U.O. Rdiologia-CRT Conca del Naviglio-Laboratorio Microbiologia-Area omogenea dermo-geriatricaSale Parto-U.O. Ematologia e trapianto midollo-U.O. Cardiologia-U.O. Anestesia e Rianimazione-U.O. Chirurgia generale e vascolare-Centrale Sterilizzazione-Polichirurgico O.G.-U.O. Nefrologia e Dialisi-U.O. Geriatria-Banca del Sangue-U.O. Radiologia Pediatrica-UO trapianti fegato-U.O. Radiologia angiografica-U.O. Urologia-Clinica+pronto soccorso pediatrico-Blocco operatorio Monteggia</t>
    </r>
  </si>
  <si>
    <r>
      <t>N. 130</t>
    </r>
    <r>
      <rPr>
        <sz val="11"/>
        <rFont val="Calibri"/>
        <family val="2"/>
      </rPr>
      <t xml:space="preserve"> CARRELLI SANITARI DIVERSE TIPOLOGIE – carrelli porta apparecchiature – carrelli porta biancheria sporca e pulita – carrelli acciaio a due ripiani misure diverse – carrelli porta bombole – carrelli per terapia – carrelli per emergenza - carrelli per anestesia – carrelli per medicazione – carrelli porta container in acciaio per materiale sterile – carrelli servitore in acciaio per piccoli campi sterili – carrelli per camici di piombo – carrelli per esecuzione prelievi – carrelli per endoscopia operativa – carrelli per lavande ginecologiche</t>
    </r>
  </si>
  <si>
    <r>
      <t>UU.OO. diverse sanitarie Settori operativi c/o ambulatori, reparti – servizi:</t>
    </r>
    <r>
      <rPr>
        <sz val="11"/>
        <rFont val="Calibri"/>
        <family val="2"/>
      </rPr>
      <t>-U.O. Trapianti fegato-U.O. Medicina Interna Via Pace-U.O. Broncopneumologia-U.O. Chirurgia d’Urgenza-Degenze Ginecologia maligna -U.O. Cardiologia UCIC-U.O. neurologia degenze-U.O. Anestesia/Rianimazione-U.O. Psichiatria Pad. Guardia</t>
    </r>
  </si>
  <si>
    <r>
      <t>N. 30</t>
    </r>
    <r>
      <rPr>
        <sz val="11"/>
        <rFont val="Calibri"/>
        <family val="2"/>
      </rPr>
      <t xml:space="preserve"> POLTRONE COMODE/RELAX per degenti completi di poggiatesta, poggiapiedi e asta per flebo</t>
    </r>
  </si>
  <si>
    <r>
      <t>UU.OO. diverse sanitarie Settori operativi c/o LABORATORI:</t>
    </r>
    <r>
      <rPr>
        <sz val="11"/>
        <rFont val="Calibri"/>
        <family val="2"/>
      </rPr>
      <t>-U.O. Laboratorio Centrale-U.O. Odontoiatria-Poliambulatorio Monteggia-Laboratorio emocoagulazione-Laboratorio radio immunologia-Laboratorio Ematologia</t>
    </r>
  </si>
  <si>
    <r>
      <t>N. 50</t>
    </r>
    <r>
      <rPr>
        <sz val="11"/>
        <rFont val="Calibri"/>
        <family val="2"/>
      </rPr>
      <t xml:space="preserve"> SGABELLI PER LABORATORIO con schienale e sedile in legno di faggio su piedini</t>
    </r>
  </si>
  <si>
    <r>
      <t>BLOCCHI OPERATORI:</t>
    </r>
    <r>
      <rPr>
        <sz val="11"/>
        <rFont val="Calibri"/>
        <family val="2"/>
      </rPr>
      <t>-U.O. Urologia-Polichirurgico pediatrico-Sale parto-Neuroradiologia angiografica-U.O. Chirurgia generale pad. Zonda-Blocco operatorio Monteggia-U.O. Chirurgia d’urgenza pad. Guardia accettazione-U.O. Chirurgia vascolare</t>
    </r>
  </si>
  <si>
    <r>
      <t>UU.OO. diverse sanitarie Settori operativi c/o reparti ambulatori:</t>
    </r>
    <r>
      <rPr>
        <sz val="11"/>
        <rFont val="Calibri"/>
        <family val="2"/>
      </rPr>
      <t>-pronto Soccorso accettazione O.G.-U.O. Chirurgia vascolare-Area prericovero Chirurgia pad. Alfieri-Centro Trasfusionale e Immunoematologia trapianti-Ambulatorio ecotomografia-Ambulatorio divisionale nefrologia-ambulatorio radiologia senologica-Cemoc Regina Elena-D.H. medicina interna pad. Granelli-Neurochirurgia Pad. Monteggia</t>
    </r>
  </si>
  <si>
    <r>
      <t>N. 30</t>
    </r>
    <r>
      <rPr>
        <sz val="11"/>
        <rFont val="Calibri"/>
        <family val="2"/>
      </rPr>
      <t xml:space="preserve"> PREDELLINI A DUE GRADINI PER LETTINI VISITA</t>
    </r>
  </si>
  <si>
    <r>
      <t>UU.OO. diverse sanitarie Settori operativi c/o reparti e ambulatori:</t>
    </r>
    <r>
      <rPr>
        <sz val="11"/>
        <rFont val="Calibri"/>
        <family val="2"/>
      </rPr>
      <t>-Ambulatorio Allergologia respiratoria-degenze gastroenterologia-Poliambulatorio Lamarmora-Centro trasfusionale Donatori Sangue-Ambulatori ORL-U.O. Cardiologia-U.O. nefrologia e Dialisi-D.H. Gastroenterologia pad. Granelli-D.H. Dermatologia Via Pace-Ambulatori Ematologia Pad. Marcora-Polichirurgico pediatrico Pad. Alfieri-U.O. Urologia Pad. C. Riva-U.O. Chirurgia d’urgenza-U.O. medicina cardiovascolare-Area Medicina d’urgenzaU.O. Psichiatria CPS Conca del Naviglio</t>
    </r>
  </si>
  <si>
    <r>
      <t>N. 40</t>
    </r>
    <r>
      <rPr>
        <sz val="11"/>
        <rFont val="Calibri"/>
        <family val="2"/>
      </rPr>
      <t xml:space="preserve"> LETTINI VISITA A 2/3 SNODI COMPLETI DI MATERASSINO E SUPPORTO PORTAROTOLO</t>
    </r>
  </si>
  <si>
    <r>
      <t>UU.OO. diverse sanitarie e amministrative Settori operativi c/o reparti, servizi, ambulatori e uffici:</t>
    </r>
    <r>
      <rPr>
        <sz val="11"/>
        <rFont val="Calibri"/>
        <family val="2"/>
      </rPr>
      <t>-Servizio Infermieristico-U.O. Ematologia-degenze Santa Caterina Mangiagalli-U.O. Trapianti rene-Laboratorio virologia-Genetica medica-U.O. Neuropsichiatria-Medicina d’urgenza pad. Devoto-U.O. Radiologia-Corso di laurea in radiologia-U.O. odontoiatria-U.O. degenze bronco pneumologia-pronto Soccorso Pad. Guardia Accettazione-U.O. Fibrosi cistica-U.O. Informatica-Blocco Operatorio Zonda-Gastroenterologia pad. Granelli-U.O. trapinti fegato degenze-Puerperio mangia galli-Geriatria malattie metaboliche-U.O. EndocrinologiaDegenze Pad. Monteggia ORL-Maxillo-U.O. Cardiologia degenze-Ginecologia benigna mangia galli-U.O. dermatologia</t>
    </r>
  </si>
  <si>
    <r>
      <t>UU.OO. diverse sanitarie Settori operativi c/o reparti, servizi, ambulatori:</t>
    </r>
    <r>
      <rPr>
        <sz val="11"/>
        <rFont val="Calibri"/>
        <family val="2"/>
      </rPr>
      <t>-Medicina interna 3 Via Pace-Patologia gravidanza-Poliambulatorio pediatria Regina Elena-pronto Soccorso pediatrico-U.O. medicina Nucleare-Ambulatorio U.O. geriatria-Degenze gastroenterologia-Centro Trasfusionale Donatori-U.O. Endocrinologia-U.O. Nefrologia-U.O. Urologia-U.O. Medicina cardiovascolare</t>
    </r>
  </si>
  <si>
    <r>
      <t>N. 25</t>
    </r>
    <r>
      <rPr>
        <sz val="11"/>
        <rFont val="Calibri"/>
        <family val="2"/>
      </rPr>
      <t xml:space="preserve"> BILANCE PESAPERSONE DIVERSE TIPOLOGIE con e senza altimetro</t>
    </r>
  </si>
  <si>
    <r>
      <t>UU.OO. diverse sanitarie Settori operativi c/o reparti, servizi:</t>
    </r>
    <r>
      <rPr>
        <sz val="11"/>
        <rFont val="Calibri"/>
        <family val="2"/>
      </rPr>
      <t>-Ginecologia benigna-ORL +MAXILLO+OCUL. Pad. Monteggia-Centro Ipertensione medicina cardiovascolare-U.O. Psichiatria CPS via Fantoli-CPS psichiatria Conca del Naviglio-Pronto Soccorso Accettazione Pad. Guardia-U.O. Chirurgia generale</t>
    </r>
  </si>
  <si>
    <r>
      <t>N. 10</t>
    </r>
    <r>
      <rPr>
        <sz val="11"/>
        <rFont val="Calibri"/>
        <family val="2"/>
      </rPr>
      <t xml:space="preserve"> ARMADI PER CONSERVAZIONE FARMACI con tesoretto per stupefacenti</t>
    </r>
  </si>
  <si>
    <r>
      <t>N. 10</t>
    </r>
    <r>
      <rPr>
        <sz val="11"/>
        <rFont val="Calibri"/>
        <family val="2"/>
      </rPr>
      <t xml:space="preserve"> ISTOTECHE composte da cassetti+basi+coperchi per conservazione vetrini esami istologici</t>
    </r>
  </si>
  <si>
    <r>
      <t>UU.OO. diverse sanitarie Settori operativi c/o reparti, servizi e ambulatori</t>
    </r>
    <r>
      <rPr>
        <sz val="11"/>
        <rFont val="Calibri"/>
        <family val="2"/>
      </rPr>
      <t>:-</t>
    </r>
    <r>
      <rPr>
        <b/>
        <sz val="11"/>
        <rFont val="Calibri"/>
        <family val="2"/>
      </rPr>
      <t>n. 1</t>
    </r>
    <r>
      <rPr>
        <sz val="11"/>
        <rFont val="Calibri"/>
        <family val="2"/>
      </rPr>
      <t xml:space="preserve"> Ambulatorio Dialisi Pad. Litta-</t>
    </r>
    <r>
      <rPr>
        <b/>
        <sz val="11"/>
        <rFont val="Calibri"/>
        <family val="2"/>
      </rPr>
      <t>n. 4</t>
    </r>
    <r>
      <rPr>
        <sz val="11"/>
        <rFont val="Calibri"/>
        <family val="2"/>
      </rPr>
      <t xml:space="preserve"> Dermatologia centro MTS Via Pace-</t>
    </r>
    <r>
      <rPr>
        <b/>
        <sz val="11"/>
        <rFont val="Calibri"/>
        <family val="2"/>
      </rPr>
      <t>n. 1</t>
    </r>
    <r>
      <rPr>
        <sz val="11"/>
        <rFont val="Calibri"/>
        <family val="2"/>
      </rPr>
      <t xml:space="preserve"> degenze ematologia Pad. Granelli-</t>
    </r>
    <r>
      <rPr>
        <b/>
        <sz val="11"/>
        <rFont val="Calibri"/>
        <family val="2"/>
      </rPr>
      <t>n. 2</t>
    </r>
    <r>
      <rPr>
        <sz val="11"/>
        <rFont val="Calibri"/>
        <family val="2"/>
      </rPr>
      <t xml:space="preserve"> U.O. Anestesia e Rianimazione Neurorinaimazione Pad. Monteggia-</t>
    </r>
    <r>
      <rPr>
        <b/>
        <sz val="11"/>
        <rFont val="Calibri"/>
        <family val="2"/>
      </rPr>
      <t>n. 3</t>
    </r>
    <r>
      <rPr>
        <sz val="11"/>
        <rFont val="Calibri"/>
        <family val="2"/>
      </rPr>
      <t xml:space="preserve"> U.O. Chirrugia Generale Pad. Zonda-</t>
    </r>
    <r>
      <rPr>
        <b/>
        <sz val="11"/>
        <rFont val="Calibri"/>
        <family val="2"/>
      </rPr>
      <t>n. 1</t>
    </r>
    <r>
      <rPr>
        <sz val="11"/>
        <rFont val="Calibri"/>
        <family val="2"/>
      </rPr>
      <t xml:space="preserve"> SVS clinica Mangiagalli-</t>
    </r>
    <r>
      <rPr>
        <b/>
        <sz val="11"/>
        <rFont val="Calibri"/>
        <family val="2"/>
      </rPr>
      <t>n. 8</t>
    </r>
    <r>
      <rPr>
        <sz val="11"/>
        <rFont val="Calibri"/>
        <family val="2"/>
      </rPr>
      <t xml:space="preserve"> Area degenze via Pace V Padiglione</t>
    </r>
  </si>
  <si>
    <r>
      <t>N. 20</t>
    </r>
    <r>
      <rPr>
        <sz val="11"/>
        <rFont val="Calibri"/>
        <family val="2"/>
      </rPr>
      <t xml:space="preserve"> PARAVENTI + TENDE TELESCOPICHE</t>
    </r>
  </si>
  <si>
    <t>n. 10   contrangolo anello blu</t>
  </si>
  <si>
    <t>n. 10   manipolo dritto</t>
  </si>
  <si>
    <t>n. 5   turbina bien air</t>
  </si>
  <si>
    <t>n. 2   Box da tavolo per  MICROMOTORE</t>
  </si>
  <si>
    <t>n. 2   Riuniti per reparto Implantologia</t>
  </si>
  <si>
    <t>n. 1   bracciale  pediatrico per sfigmomanometro TEMA</t>
  </si>
  <si>
    <t>n. 5   lame per laringoscopi</t>
  </si>
  <si>
    <t>n. 3   Manipolo GD450R</t>
  </si>
  <si>
    <t xml:space="preserve">n. 1   SOFTWARE di Pianificazione per Neuronavigatore </t>
  </si>
  <si>
    <t>n. 1   Apparecchiatura per otoemissioni (ILO AMPLIFON)</t>
  </si>
  <si>
    <t>n. 1   aspiratore **  elettrico</t>
  </si>
  <si>
    <t>n. 1   Campo visivo</t>
  </si>
  <si>
    <t>n. 1   lama retta F.O. n.0 (HEINE) per laringoscopio</t>
  </si>
  <si>
    <t>n. 1   Apparecchio per elettromiografie potenziali evocati multinodali</t>
  </si>
  <si>
    <t>n. 1   Lampada scialitica fissa per sala op 1</t>
  </si>
  <si>
    <t>n. 1   Take-APART sec. GAAB Bipolar GraspingForceps,flat jaws, size 2.4mm, lenghth 26 cm.consisting</t>
  </si>
  <si>
    <t>n. 1   Insert width 2.4mm,package of 5 for use with the Bipolar Forceps 28162 BLD, disponable</t>
  </si>
  <si>
    <t>n. 2   lama curva F.O. n.0 (HEINE) per  laringoscopio</t>
  </si>
  <si>
    <t>n. 1   Bipolar High Frequence Cord with 2x4 mm banana-plug to KARL STORZ Forceps a Malis Codman</t>
  </si>
  <si>
    <t>n. 1   Monitor Cardio</t>
  </si>
  <si>
    <t>CHIRURGIA VASCOLARE</t>
  </si>
  <si>
    <t>n. 1   Spondine tavolo</t>
  </si>
  <si>
    <t>n. 3   Telecomandi tavoli operatori Maquet</t>
  </si>
  <si>
    <t>n. 1   Armadio stoccaggio endoscopi</t>
  </si>
  <si>
    <t>n. 1   Strumentario videolaparoscopia</t>
  </si>
  <si>
    <t>n. 1   Sistema a pressione per fissaggio Arti</t>
  </si>
  <si>
    <t>n. 1   Aggiornamento ecografo per ecoendoscopia</t>
  </si>
  <si>
    <t>n. 1   Sonda ecografo per ecoendoscopia</t>
  </si>
  <si>
    <t>n. 1   Colonna chirurgia mini-invasiva</t>
  </si>
  <si>
    <t>n. 1   Colonna endoscopica con 4 cistoscopi flessibili</t>
  </si>
  <si>
    <t xml:space="preserve">n. 1   Resettore bipolari Olympus </t>
  </si>
  <si>
    <t>n. 1   Pinza bipolare olympus</t>
  </si>
  <si>
    <t>n. 1   resettore monopolare olympus</t>
  </si>
  <si>
    <t>n. 1   Ottica 12° olympus</t>
  </si>
  <si>
    <t>n. 1   Ottica 70° olympus</t>
  </si>
  <si>
    <t>n. 1   Ecotomografo</t>
  </si>
  <si>
    <t>n. 1   Sonda laparoscopica</t>
  </si>
  <si>
    <t>n. 1   aspiratore **  elettrico (seguiranno specifiche tecniche)</t>
  </si>
  <si>
    <t>n. 1   Sonda lineare</t>
  </si>
  <si>
    <t>n. 2   Pompe per microdialisi cerebrale</t>
  </si>
  <si>
    <t>n. 2   Stampante per colonna endoscopica</t>
  </si>
  <si>
    <t>n. 1   LAMPADA SCIALITICA GASTROENTEROLOGIA (PER PROF. PENAGINI SALA ERCP)</t>
  </si>
  <si>
    <t>n. 1   coagulometro Emodinamica (sostituzione apparecchio fuori uso ed unico in reparto)</t>
  </si>
  <si>
    <t>n. 1   Sistema per recupero attività di analisi citogenetiche di oncoematologia in convenzione con S. Paolo</t>
  </si>
  <si>
    <t>n. 1   Piano operatorio Traumatologico</t>
  </si>
  <si>
    <t>n. 2   sistema per termoregolazione corporea con materassino antidecubito (per Ch. Trapianti di Fegato)</t>
  </si>
  <si>
    <t>n. 1   poltrone infusione</t>
  </si>
  <si>
    <t>n. 8   rack e cavi per digistat (marenghi)</t>
  </si>
  <si>
    <t>n. 1   Saldatori per sigillatura termica dei collarini (tubi) delle sacche con testina sigillante singola</t>
  </si>
  <si>
    <t>INGEGNERIA CLINICA</t>
  </si>
  <si>
    <t>n. 6   sfigmomanometri</t>
  </si>
  <si>
    <t>n. 12   bracciali per sfigmomanometro</t>
  </si>
  <si>
    <t>n. 63   lame per laringoscopi</t>
  </si>
  <si>
    <t>n. 14   manici per laringoscopi</t>
  </si>
  <si>
    <t xml:space="preserve">n. 11   aspiratore **  elettrico </t>
  </si>
  <si>
    <t>Importo totale
Iva inclusa</t>
  </si>
  <si>
    <t>Struttura richiedente</t>
  </si>
  <si>
    <t>Descrizione investimento</t>
  </si>
  <si>
    <t>Responsabile attuazione intervento</t>
  </si>
  <si>
    <t>Tipologia</t>
  </si>
  <si>
    <t>Finalità</t>
  </si>
  <si>
    <t>Nuovo acquisto</t>
  </si>
  <si>
    <t>Sostituzione</t>
  </si>
  <si>
    <t>Miglioria</t>
  </si>
  <si>
    <t>Sicurezza</t>
  </si>
  <si>
    <t>Obsolescenza</t>
  </si>
  <si>
    <t>Produttività</t>
  </si>
  <si>
    <t>PIANO INVESTIMENTI 2012 FONDAZIONE IRCCS CA' GRANDA OSPEDALE MAGGIORE POLICLINICO</t>
  </si>
  <si>
    <t>Nefrologia e Dialisi Pad. Croff</t>
  </si>
  <si>
    <t xml:space="preserve">Medicina D’urgenza Pad. Devoto </t>
  </si>
  <si>
    <t>U.O. Broncopneumologia Pad. Sacco</t>
  </si>
  <si>
    <t>U.O. Ginecologia Santa Caterina Mangiagalli</t>
  </si>
  <si>
    <t xml:space="preserve">Degenze Pad. Monteggia </t>
  </si>
  <si>
    <t>AUSILI DIVERSE TIPOLOGIE per movimentazione pazienti processo bonifica Pad. Monteggia coordinato dal CEMOC</t>
  </si>
  <si>
    <t>Anestesia e Rianimazione Clinica De Marchi</t>
  </si>
  <si>
    <t>U.O. Medicina Interna II Via Pace, 9</t>
  </si>
  <si>
    <t>Corso Laurea Infermieristica</t>
  </si>
  <si>
    <t>UU.OO. diverse amministrative e sanitarie – ambiti direzionali</t>
  </si>
  <si>
    <t>UU.OO. diverse amministrative e sanitarie: Settori operativi amministrativi e Settori operativi c/o ambulatori, reparti - servizi-Sede Amm.va-U.O. Medicina Nucleare-U.O. Anestesia e Rianim. Blocco polichirurgico Ped.-U.O. immunologia trapianti-U.O. Broncopneumologia-U.O. Neuropsichiatria UOMPIA</t>
  </si>
  <si>
    <t>X</t>
  </si>
  <si>
    <t>ARREDI E TTREZZATURE DIVERSE IN ACCIAIO INOX PER BLOCCHI OPERATORI E REPARTI:-rastrelliere/carrelli porta zoccoli in acciaio-selle per chirurghi-sgabelli per chirurghi-tavoli scivolamento pazienti-supporti per camici piombo-portapadelle/porta pappagalliSupporti con relativi cesti in filo di acciaio e mensole in acciaio-carrelli bifacciali per materiale sterile-armadi per fibroscopi-armadi su ruote in acciaio porta materiale (fili sutura ecc. ecc.)-reggibacino per medicazioniMobile lavoro in acciaio + doppia vasca per locale sterilizzazione</t>
  </si>
  <si>
    <t>ELETTRODOMESTICI DIVERSE TIPOLOGIE (lavatrici – lavastoviglie-frigoriferi - forni elettrici - forni a microonde - produttori di ghiaccio-distruggi documenti - piani cottura)</t>
  </si>
  <si>
    <t>Anatomia Patologica</t>
  </si>
  <si>
    <t>U.O.C. Approvvigionamenti</t>
  </si>
  <si>
    <t>Auto
finanziamento</t>
  </si>
  <si>
    <t>GASTROENTEROLOGIA 1 e 2</t>
  </si>
  <si>
    <t>ING. VALENTE</t>
  </si>
  <si>
    <t>U.O. MEDICINA INTERNA 3</t>
  </si>
  <si>
    <t>U.O. ENDOCRINOLOGIA E DIABETOLOGIA</t>
  </si>
  <si>
    <t>U.O. MEDICINA INTERNA 2</t>
  </si>
  <si>
    <t>U.O. ALLERGOLOGIA E IMMUNOLOGIA CLINICA</t>
  </si>
  <si>
    <t>GERIATRIA</t>
  </si>
  <si>
    <t>BRONCOPNEUMOLOGIA</t>
  </si>
  <si>
    <t>DERMATOLOGIA</t>
  </si>
  <si>
    <t>AREA OMOGENEA CARDIOLOGIA</t>
  </si>
  <si>
    <t>PS/MEDICINA D'URGENZA</t>
  </si>
  <si>
    <t>NEFROLOGIA E DIALISI</t>
  </si>
  <si>
    <t>AREA OMOGENEA DEGENZA via Pace</t>
  </si>
  <si>
    <t>CENTRO TRASFUSIONALE E DI IMMUNOEMATOLOGIA</t>
  </si>
  <si>
    <t>MEDICINA TRASFUSIONALE TERAPIA CELLULARE E CRIOBIOLOGIA</t>
  </si>
  <si>
    <t>U.O. LABORATORIO IMMUNOLOGIA E DEI TRAPIANTI</t>
  </si>
  <si>
    <t>MEDICINA NUCLEARE</t>
  </si>
  <si>
    <t xml:space="preserve">ANATOMIA PATOLOGICA </t>
  </si>
  <si>
    <t>LABORATORIO CENTRALE</t>
  </si>
  <si>
    <t>U.O. RADIOLOGIA</t>
  </si>
  <si>
    <t>U.O. OTORINOLARINGOIATRIA</t>
  </si>
  <si>
    <t>U.O. CHIRURGIA MAXILLO-FACCIALE</t>
  </si>
  <si>
    <t>U.O. AUDIOLOGIA</t>
  </si>
  <si>
    <t>U.O. OCULISTICA</t>
  </si>
  <si>
    <t>U.O.S.D. NEUROFISIOPATOLOGIA</t>
  </si>
  <si>
    <t>NEUROCHIRURGIA</t>
  </si>
  <si>
    <t>CDU</t>
  </si>
  <si>
    <t>CHIRURGIA TORACICA E DEI TRAPIANTI DI POLMONE</t>
  </si>
  <si>
    <t>CHIRURGIA D'URGENZA</t>
  </si>
  <si>
    <t>CHIRURGIA E TRAPIANTI FEGATO</t>
  </si>
  <si>
    <t>UROLOGIA</t>
  </si>
  <si>
    <t>U.O. MEDICINA DEL LAVORO 1</t>
  </si>
  <si>
    <t>NEURORIANIMAZIONE</t>
  </si>
  <si>
    <t>EMODINAMICA</t>
  </si>
  <si>
    <t>CHIRURGIA ZONDA</t>
  </si>
  <si>
    <t>ANESTESIA E RIANIMAZIONE ZONDA</t>
  </si>
  <si>
    <t>Totale UO Approvvigionamenti</t>
  </si>
  <si>
    <t xml:space="preserve">n. 1   Ecografo Philips IU22 XMatrix Vision purewave  con sonda xMatrix X6-1  </t>
  </si>
  <si>
    <t>n. 1   Sonda convex a Larga banda C5-1 con tecnologia   PureWave  Crystal Philips</t>
  </si>
  <si>
    <t>n. 1   Sonda lineare a Larga banda L12-5 50 mm Philips</t>
  </si>
  <si>
    <t>n. 3   aspiratore per impianto centralizzato (ultimo ordine 01-2009011400 del 18/06/09)</t>
  </si>
  <si>
    <t>n. 3   lame per laringoscopi</t>
  </si>
  <si>
    <t>n. 1   manico laringoscopio per lame a F.O. adulti (HEINE) (ultimo ordine 01-2009020825 del 27/11/08</t>
  </si>
  <si>
    <t>n. 2   lame per laringoscopi</t>
  </si>
  <si>
    <t>n. 1   sfigmomanometri</t>
  </si>
  <si>
    <t>n. 1   bracciale sfigmomanometro</t>
  </si>
  <si>
    <t>n. 1   manico laringoscopio per lame a F.O. adulti (HEINE) (ultimo ordine 01-2009020825 del 27/11/08)</t>
  </si>
  <si>
    <t xml:space="preserve">n. 2   aspiratore **  elettrico </t>
  </si>
  <si>
    <t xml:space="preserve">n. 1   aspiratore **  elettrico </t>
  </si>
  <si>
    <t>n.    Attrezzatura CPAP per le emergenze</t>
  </si>
  <si>
    <t>n. 1   Armadio per endoscopi</t>
  </si>
  <si>
    <t>n. 1   Dermatoscopi Delta 20 3.5 LED</t>
  </si>
  <si>
    <t>n. 1   Macchina fotografica per dermatoscopio Canon power shot g 12 derma</t>
  </si>
  <si>
    <t xml:space="preserve">n. 1   Dermatoscopio Dermlite II Pro Hr   </t>
  </si>
  <si>
    <t>n. 1   Coloratore automatico per vetrini</t>
  </si>
  <si>
    <t>n. 2   Lampade con lente a luce fluorescente su piantana</t>
  </si>
  <si>
    <t>n. 1   Lampade per ambulatorio tipo Hanaulux blue 30</t>
  </si>
  <si>
    <t>n. 2   bracciale sfigmomanometro</t>
  </si>
  <si>
    <t xml:space="preserve">n. 1   ecocardiografo portatile </t>
  </si>
  <si>
    <t>n. 1   manico per laringoscopio</t>
  </si>
  <si>
    <t>n. 13   lame per laringoscopi</t>
  </si>
  <si>
    <t xml:space="preserve">n. 3   Sfigmomanometri AND UM 101 </t>
  </si>
  <si>
    <t>n. 1   Sollevatore per pazienti</t>
  </si>
  <si>
    <t>n. 1   Ecografo</t>
  </si>
  <si>
    <t>n. 2   Lampada di clar</t>
  </si>
  <si>
    <t>n. 30   Fonendoscopi</t>
  </si>
  <si>
    <t>n. 4   lama curva F.O. n.5 (HEINE) per laringoscopio</t>
  </si>
  <si>
    <t>n. 1   Ventilatori V60 Philips-Respironics</t>
  </si>
  <si>
    <t xml:space="preserve">n. 1   Scongelatori Plasma e riscaldatori flebo       </t>
  </si>
  <si>
    <t>n. 2   Telemetrie per sistema monitoraggio Mortara</t>
  </si>
  <si>
    <t>n. 1   umidificatore  Fisher&amp;Paykel MR730 (PS)</t>
  </si>
  <si>
    <t>n. 1   Spettrofotometro a Raggi Infrarossi</t>
  </si>
  <si>
    <t>n. 1   Agitatore  basculante oscillante per micropiastre con velocità regolabile</t>
  </si>
  <si>
    <t>n. 1   Monitor per rilevazione parametri vitali PA-Fe-Saturazione O2</t>
  </si>
  <si>
    <t>n. 1   lama curva F.O. n.4 (HEINE) per laringoscopio</t>
  </si>
  <si>
    <t>n. 1   Bilancia meccanica per sacche sangue intero</t>
  </si>
  <si>
    <t>n. 2   Incubatori a + 20-24° C per la conservazione delle piastrine, già dotati di ripiani mobili che fanno da agitatori orizzontali delle piastrine</t>
  </si>
  <si>
    <t xml:space="preserve">n. 1   pH-metro </t>
  </si>
  <si>
    <t>n. 2   Frigocongelatori da sottobanco</t>
  </si>
  <si>
    <t>n. 2   Vortex</t>
  </si>
  <si>
    <t>n. 1   Frigocongelatore</t>
  </si>
  <si>
    <t>n. 1   Bagno termostatico da banco</t>
  </si>
  <si>
    <t>n. 1   Lettore automatico per piastre Terasaki Lambda Scan PLUS ultimo modello.( Lagitre)Solo parte per microscopia</t>
  </si>
  <si>
    <t xml:space="preserve">n. 1   Seminatore automatico di siero e cellule ditta lagitre  </t>
  </si>
  <si>
    <t>n.    Vasche reflue radioattivo</t>
  </si>
  <si>
    <t>n.    HPLC e  gascromatografo</t>
  </si>
  <si>
    <t xml:space="preserve">n.    Adeguamento legislativo obbligatorio NBP: camere calde. </t>
  </si>
  <si>
    <t>n. 1   Piattaforma Genetica / Biologia molecolare condivisa con laboratorio analisi.</t>
  </si>
  <si>
    <t>n. 1   microscopio singolo</t>
  </si>
  <si>
    <t>n. 2   microscopi dotati di ponte di osservazione</t>
  </si>
  <si>
    <t>n. 1   Un frigorifero 4C°</t>
  </si>
  <si>
    <t>n. 1   Osmometro</t>
  </si>
  <si>
    <t xml:space="preserve">n. 1   Centrifuga refrigerata da banco per Eppendorf  </t>
  </si>
  <si>
    <t>n. 2   Centrifuga  da banco per Eppendorf</t>
  </si>
  <si>
    <t>n. 2   Amplificatore di sequenze nucleotidiche *</t>
  </si>
  <si>
    <t>n. 3   Frigoriferi da Lab 2 ante</t>
  </si>
  <si>
    <t>n. 1   congelatore verticale -20°C</t>
  </si>
  <si>
    <t>n. 1   Frigoriferi verticale con congelatore</t>
  </si>
  <si>
    <t>n. 3   congelatore da laboratorio</t>
  </si>
  <si>
    <t>n. 1   1 incubatore a CO2 per Citogenetica</t>
  </si>
  <si>
    <t>n. 1   1 zoom ottico per microscopio</t>
  </si>
  <si>
    <t>n. 1   Portatili per radiografia</t>
  </si>
  <si>
    <t>n. 1   Sistema di acquisizione ed archivio video per colonna videoendoscopica NBI</t>
  </si>
  <si>
    <t>n. 1   fibroscopio 4 mm ADULTI Storz</t>
  </si>
  <si>
    <t>n. 1   IV stand per CMOS monitor</t>
  </si>
  <si>
    <t>n. 1   Contenitore per sterilizzazione</t>
  </si>
  <si>
    <t>n. 1   C-Cam 1-chip CMOS (per collegare lo strumento ad oculare standard)</t>
  </si>
  <si>
    <t>n. 1   Battery Light Source Led Rechargable (per collegare lo strumento ad oculare standard)</t>
  </si>
  <si>
    <t>n. 1   Charging Unit for two led batteries light sources (per collegare lo strumento ad oculare standard)</t>
  </si>
  <si>
    <t>n. 1   LARYNGOSCOPE HOLDER  AND CHEST SUPPORT WITH ROOD (Olympus</t>
  </si>
  <si>
    <t>n. 1   fibroendoscopio 4  mm ADULTI con luce portatile Storz</t>
  </si>
  <si>
    <t>n. 1   LARYNGOSCOPE HOLDER  AND CHEST SUPPORT WITH ROOD (Olympus)</t>
  </si>
  <si>
    <t>n. 5   Contrangolo 1:1 Bien Air Anello Blu o equivalenti</t>
  </si>
  <si>
    <t>n. 5   Manipolo diritto 1:1 per chirurgia</t>
  </si>
  <si>
    <t>n. 5   Contrangolo 1:5 NSK Anello Rosso o equivalenti</t>
  </si>
  <si>
    <t>n. 2   Turbina Kavo 660 Supertorque</t>
  </si>
  <si>
    <t>n. 8   Turbina Bien Air Prestilina Unifix 4 vie</t>
  </si>
  <si>
    <t xml:space="preserve">n. 10   Puntali per siringa aria-acqua per poltrone Castellini, Fona e Copega </t>
  </si>
  <si>
    <t>n. 9   Turbina Supertorque 660 KAVO</t>
  </si>
  <si>
    <t>n. 3   Attacco rapido per turbina Multiflex KAVO</t>
  </si>
  <si>
    <t>n. 8   Contrangolo 1:1 BIEN AIR ANELLO BLU</t>
  </si>
  <si>
    <t>n. 4   Manipolo PIEZON PER AIR-FLOW S2 EMS</t>
  </si>
  <si>
    <t>n. 6   Chiavetta per inserto (AIR-FLOW S2 EMS)</t>
  </si>
  <si>
    <t>n. 6   PUNTA A (AIR-FLOW S2 EMS)</t>
  </si>
  <si>
    <t>n. 10   Puntali per siringa aria-acqua CASTELLINI GALBIATI SIEMENS (altro centro di costo)</t>
  </si>
  <si>
    <t>n. 7   Turbina BIEN AIR PRESTILINA 4 VIE</t>
  </si>
  <si>
    <t>n. 6   Attacco 4 vie senza luce</t>
  </si>
  <si>
    <t>n. 12   BIEN AIR contrangolo anello blu1:1</t>
  </si>
  <si>
    <t>n. 2   BIEN AIR Manipolo diritto attacco univ.</t>
  </si>
  <si>
    <t>n. 8   Ablatore manipolo universale EMS</t>
  </si>
  <si>
    <t>n. 16   Punte inserti per manipolo ablatore punta a EMS</t>
  </si>
  <si>
    <t>n. 10   Puntale siringa aria/acqua riunito OMS BORIN</t>
  </si>
  <si>
    <t>n. 2   Micromotore da tavolo GREEN STAR DE GIORGI</t>
  </si>
  <si>
    <t>n. 1   Contrangolo W&amp;H 20:1 anello verde</t>
  </si>
  <si>
    <t>n. 5   manipolo universale piezon ems</t>
  </si>
  <si>
    <t>n. 3   manipolo newtron satelec</t>
  </si>
  <si>
    <t>n. 6   inserti satelec tipo 1</t>
  </si>
  <si>
    <t>n. 10   inserti ems</t>
  </si>
  <si>
    <t>n. 16   contrangolo 1:1 anello blu</t>
  </si>
  <si>
    <t>n. 2   micromotore sirona adapter</t>
  </si>
  <si>
    <t>n. 4   turbina castellini</t>
  </si>
  <si>
    <t>CENTRO TRASFUSIONALE E DI
 IMMUNOEMATOLOGIA</t>
  </si>
  <si>
    <t>n. 1 centrifuga da pavimento</t>
  </si>
  <si>
    <t>RADIOLOGIA D'URGENZA</t>
  </si>
  <si>
    <t>n. 1  portatile per grafia</t>
  </si>
  <si>
    <t>n. 3 ottiche</t>
  </si>
  <si>
    <t>n. 3 sonde ecografiche</t>
  </si>
  <si>
    <t>n. 1 sistema di lettura per dosimetri</t>
  </si>
  <si>
    <t xml:space="preserve">ANESTESIA E RIANIMAZIONE </t>
  </si>
  <si>
    <t>n. 11 monitor multiparametrici</t>
  </si>
  <si>
    <t>n. 2 portatili di radioscopia</t>
  </si>
  <si>
    <t>CHIRURGIA VASCOLARE/UROLOGIA</t>
  </si>
  <si>
    <t>n. 14 defibrillatori</t>
  </si>
  <si>
    <t>FISICA SANITARIA</t>
  </si>
  <si>
    <t>n. 4 congelatori</t>
  </si>
  <si>
    <t>Importo a base d'asta</t>
  </si>
  <si>
    <t>Importo di aggiudicazione</t>
  </si>
  <si>
    <t>MEDICINA INTERNA</t>
  </si>
  <si>
    <t>PRONTO SOCCORSO</t>
  </si>
  <si>
    <t>CELL FACTORY (trasferimento)</t>
  </si>
  <si>
    <t>INVIATA</t>
  </si>
  <si>
    <t>Numero Prot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</si>
  <si>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</si>
  <si>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</si>
  <si>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</si>
  <si>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</si>
  <si>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</si>
  <si>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</si>
  <si>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</si>
  <si>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</si>
  <si>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</si>
  <si>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</si>
  <si>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</si>
  <si>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</si>
  <si>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</si>
  <si>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</si>
  <si>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</si>
  <si>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</si>
  <si>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</si>
  <si>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12-18</t>
  </si>
  <si>
    <t>12-19</t>
  </si>
  <si>
    <t>12-20</t>
  </si>
  <si>
    <t>12-21</t>
  </si>
  <si>
    <t>12-22</t>
  </si>
  <si>
    <t>12-23</t>
  </si>
  <si>
    <t>12-24</t>
  </si>
  <si>
    <t>12-25</t>
  </si>
  <si>
    <t>12-26</t>
  </si>
  <si>
    <t>12-27</t>
  </si>
  <si>
    <t>12-28</t>
  </si>
  <si>
    <t>12-29</t>
  </si>
  <si>
    <t>12-30</t>
  </si>
  <si>
    <t>12-31</t>
  </si>
  <si>
    <t>12-32</t>
  </si>
  <si>
    <t>12-33</t>
  </si>
  <si>
    <t>12-34</t>
  </si>
  <si>
    <t>12-35</t>
  </si>
  <si>
    <t>12-36</t>
  </si>
  <si>
    <t>12-37</t>
  </si>
  <si>
    <t>12-38</t>
  </si>
  <si>
    <t>12-39</t>
  </si>
  <si>
    <t>12-40</t>
  </si>
  <si>
    <t>12-41</t>
  </si>
  <si>
    <t>12-42</t>
  </si>
  <si>
    <t>12-43</t>
  </si>
  <si>
    <t>12-44</t>
  </si>
  <si>
    <t>12-45</t>
  </si>
  <si>
    <t>12-46</t>
  </si>
  <si>
    <t>12-47</t>
  </si>
  <si>
    <t>12-48</t>
  </si>
  <si>
    <t>12-49</t>
  </si>
  <si>
    <t>12-50</t>
  </si>
  <si>
    <t>12-51</t>
  </si>
  <si>
    <t>12-52</t>
  </si>
  <si>
    <t>12-53</t>
  </si>
  <si>
    <t>12-54</t>
  </si>
  <si>
    <t>12-55</t>
  </si>
  <si>
    <t>12-56</t>
  </si>
  <si>
    <t>12-57</t>
  </si>
  <si>
    <t>12-58</t>
  </si>
  <si>
    <t>12-59</t>
  </si>
  <si>
    <t>12-60</t>
  </si>
  <si>
    <t>12-61</t>
  </si>
  <si>
    <t>12-62</t>
  </si>
  <si>
    <t>12-63</t>
  </si>
  <si>
    <t>12-64</t>
  </si>
  <si>
    <t>12-65</t>
  </si>
  <si>
    <t>12-66</t>
  </si>
  <si>
    <t>12-67</t>
  </si>
  <si>
    <t>12-68</t>
  </si>
  <si>
    <t>12-69</t>
  </si>
  <si>
    <t>12-70</t>
  </si>
  <si>
    <t>12-71</t>
  </si>
  <si>
    <t>12-72</t>
  </si>
  <si>
    <t>12-73</t>
  </si>
  <si>
    <t>12-74</t>
  </si>
  <si>
    <t>12-75</t>
  </si>
  <si>
    <t>12-76</t>
  </si>
  <si>
    <t>12-77</t>
  </si>
  <si>
    <t>12-78</t>
  </si>
  <si>
    <t>12-79</t>
  </si>
  <si>
    <t>12-80</t>
  </si>
  <si>
    <t>12-81</t>
  </si>
  <si>
    <t>12-82</t>
  </si>
  <si>
    <t>12-83</t>
  </si>
  <si>
    <t>12-84</t>
  </si>
  <si>
    <t>12-85</t>
  </si>
  <si>
    <t>12-86</t>
  </si>
  <si>
    <t>12-87</t>
  </si>
  <si>
    <t>12-88</t>
  </si>
  <si>
    <t>12-89</t>
  </si>
  <si>
    <t>12-90</t>
  </si>
  <si>
    <t>12-91</t>
  </si>
  <si>
    <t>12-92</t>
  </si>
  <si>
    <t>12-93</t>
  </si>
  <si>
    <t>12-94</t>
  </si>
  <si>
    <t>12-95</t>
  </si>
  <si>
    <t>12-96</t>
  </si>
  <si>
    <t>12-97</t>
  </si>
  <si>
    <t>12-98</t>
  </si>
  <si>
    <t>12-99</t>
  </si>
  <si>
    <t>12-100</t>
  </si>
  <si>
    <t>12-101</t>
  </si>
  <si>
    <t>12-102</t>
  </si>
  <si>
    <t>12-103</t>
  </si>
  <si>
    <t>12-104</t>
  </si>
  <si>
    <t>12-105</t>
  </si>
  <si>
    <t>12-106</t>
  </si>
  <si>
    <t>12-107</t>
  </si>
  <si>
    <t>12-108</t>
  </si>
  <si>
    <t>12-109</t>
  </si>
  <si>
    <t>12-110</t>
  </si>
  <si>
    <t>12-111</t>
  </si>
  <si>
    <t>12-112</t>
  </si>
  <si>
    <t>12-113</t>
  </si>
  <si>
    <t>12-114</t>
  </si>
  <si>
    <t>12-115</t>
  </si>
  <si>
    <t>12-116</t>
  </si>
  <si>
    <t>12-117</t>
  </si>
  <si>
    <t>12-118</t>
  </si>
  <si>
    <t>12-119</t>
  </si>
  <si>
    <t>12-120</t>
  </si>
  <si>
    <t>12-121</t>
  </si>
  <si>
    <t>12-122</t>
  </si>
  <si>
    <t>12-123</t>
  </si>
  <si>
    <t>12-124</t>
  </si>
  <si>
    <t>12-125</t>
  </si>
  <si>
    <t>12-126</t>
  </si>
  <si>
    <t>12-127</t>
  </si>
  <si>
    <t>12-128</t>
  </si>
  <si>
    <t>12-129</t>
  </si>
  <si>
    <t>12-130</t>
  </si>
  <si>
    <t>12-131</t>
  </si>
  <si>
    <t>12-132</t>
  </si>
  <si>
    <t>12-133</t>
  </si>
  <si>
    <t>12-134</t>
  </si>
  <si>
    <t>12-135</t>
  </si>
  <si>
    <t>12-136</t>
  </si>
  <si>
    <t>12-137</t>
  </si>
  <si>
    <t>12-138</t>
  </si>
  <si>
    <t>12-139</t>
  </si>
  <si>
    <t>12-140</t>
  </si>
  <si>
    <t>12-141</t>
  </si>
  <si>
    <t>12-142</t>
  </si>
  <si>
    <t>12-143</t>
  </si>
  <si>
    <t>12-144</t>
  </si>
  <si>
    <t>12-145</t>
  </si>
  <si>
    <t>12-146</t>
  </si>
  <si>
    <t>12-147</t>
  </si>
  <si>
    <t>12-148</t>
  </si>
  <si>
    <t>12-149</t>
  </si>
  <si>
    <t>12-150</t>
  </si>
  <si>
    <t>12-151</t>
  </si>
  <si>
    <t>12-152</t>
  </si>
  <si>
    <t>12-153</t>
  </si>
  <si>
    <t>12-154</t>
  </si>
  <si>
    <t>12-155</t>
  </si>
  <si>
    <t>12-156</t>
  </si>
  <si>
    <t>12-157</t>
  </si>
  <si>
    <t>12-158</t>
  </si>
  <si>
    <t>12-159</t>
  </si>
  <si>
    <t>12-160</t>
  </si>
  <si>
    <t>12-161</t>
  </si>
  <si>
    <t>12-162</t>
  </si>
  <si>
    <t>12-163</t>
  </si>
  <si>
    <t>12-164</t>
  </si>
  <si>
    <t>12-165</t>
  </si>
  <si>
    <t>12-166</t>
  </si>
  <si>
    <t>12-167</t>
  </si>
  <si>
    <t>12-168</t>
  </si>
  <si>
    <t>12-169</t>
  </si>
  <si>
    <t>12-170</t>
  </si>
  <si>
    <t>12-171</t>
  </si>
  <si>
    <t>12-172</t>
  </si>
  <si>
    <t>12-173</t>
  </si>
  <si>
    <t>12-174</t>
  </si>
  <si>
    <t>12-175</t>
  </si>
  <si>
    <t>12-176</t>
  </si>
  <si>
    <t>12-177</t>
  </si>
  <si>
    <t>12-178</t>
  </si>
  <si>
    <t>12-179</t>
  </si>
  <si>
    <t>12-180</t>
  </si>
  <si>
    <t>12-181</t>
  </si>
  <si>
    <t>12-182</t>
  </si>
  <si>
    <t>12-183</t>
  </si>
  <si>
    <t>12-184</t>
  </si>
  <si>
    <t>12-185</t>
  </si>
  <si>
    <t>12-186</t>
  </si>
  <si>
    <t>12-187</t>
  </si>
  <si>
    <t>12-188</t>
  </si>
  <si>
    <t>12-189</t>
  </si>
  <si>
    <t>12-190</t>
  </si>
  <si>
    <t>12-191</t>
  </si>
  <si>
    <t>12-192</t>
  </si>
  <si>
    <t>12-193</t>
  </si>
  <si>
    <t>12-194</t>
  </si>
  <si>
    <t>12-195</t>
  </si>
  <si>
    <t>U.O. ODONTOIATRIA</t>
  </si>
  <si>
    <t>4159/12</t>
  </si>
  <si>
    <t>4199/12</t>
  </si>
  <si>
    <t>362/12</t>
  </si>
  <si>
    <t>MEDICINA NUCLEARE-MOC</t>
  </si>
  <si>
    <t>n.2 Contenitori per cell factory  a vapori azoto</t>
  </si>
  <si>
    <t>12-196</t>
  </si>
  <si>
    <t>12-197</t>
  </si>
  <si>
    <t>ACQUISTI ANNO 2012</t>
  </si>
  <si>
    <t>ACQUISTI 2011 ESPLETATI 2012</t>
  </si>
  <si>
    <t xml:space="preserve">n. 11 scaldasacche </t>
  </si>
  <si>
    <t>REPARTI VARI</t>
  </si>
  <si>
    <t>12-198</t>
  </si>
  <si>
    <t>N.1 Blast Freezer</t>
  </si>
  <si>
    <t>12-199</t>
  </si>
  <si>
    <t>N.1 Contenitore di azoto</t>
  </si>
  <si>
    <t>12-200</t>
  </si>
  <si>
    <t>N. 1 Defibrillatore</t>
  </si>
  <si>
    <t>ODONTOIATRIA</t>
  </si>
  <si>
    <t>n. 1  Osmometro</t>
  </si>
  <si>
    <t>n. 1   Trapano  per  sala operatoria con due manipoli
(Inviato con Ospedale dei Bambini)</t>
  </si>
  <si>
    <t>Totale Richieste UO Ingegneria Clinica</t>
  </si>
  <si>
    <t>12-201</t>
  </si>
  <si>
    <t>n. 1 Congelatori -80°C</t>
  </si>
  <si>
    <t>IMMUNOEMATOLOGIA</t>
  </si>
  <si>
    <t>n. 5   Sfigmomanometri (no carrello emerg)</t>
  </si>
  <si>
    <t>n. 2   sfigmomanometri (N.1 ped e N.1 neonat)</t>
  </si>
  <si>
    <t>n. 1   sfigmomanometri pediatrico</t>
  </si>
  <si>
    <t>12-202</t>
  </si>
  <si>
    <t>n. 2 frigocongelatori ASL</t>
  </si>
  <si>
    <t>n. 4   broncoaspiratori</t>
  </si>
  <si>
    <t>12-203</t>
  </si>
  <si>
    <t>Materiale vario per carrello emergenze</t>
  </si>
  <si>
    <t xml:space="preserve">AREA OMOGENEA </t>
  </si>
  <si>
    <t>BRACCIALI SFIGMO NEL PIANO</t>
  </si>
  <si>
    <t>LAME LARINGO</t>
  </si>
  <si>
    <t>MANICI LARINGO</t>
  </si>
  <si>
    <t>ASPIRATORI NEL PIANO</t>
  </si>
  <si>
    <t>SFIGMO NEL PIANO</t>
  </si>
  <si>
    <t xml:space="preserve">SFIGMO TOTALI </t>
  </si>
  <si>
    <t>BRACCIALI SFIGMO TOTALI</t>
  </si>
  <si>
    <t>LAME LARINGO TOTALI</t>
  </si>
  <si>
    <t>MANICI LARINGO TOTALI</t>
  </si>
  <si>
    <t>ASPIRATORI TOTALI</t>
  </si>
  <si>
    <t>costi</t>
  </si>
  <si>
    <t>TRSFERIMENTI</t>
  </si>
  <si>
    <t>NEUROLOGIA (PAD. PONTI)</t>
  </si>
  <si>
    <t>12-205</t>
  </si>
  <si>
    <t>N°3 CAPPE CHIMICHE + N°1 CAPPA BIOLOGICA</t>
  </si>
  <si>
    <t>12-206</t>
  </si>
  <si>
    <t xml:space="preserve">TRASFERIMENTO CITOFLUORIMETRO I.L. FC 500 CYTOMICS </t>
  </si>
  <si>
    <t>12-207</t>
  </si>
  <si>
    <t>TRASFERIMENTO MICROSCOPIO LEICA INV. 118731</t>
  </si>
  <si>
    <t>TRASFERIMENTO MICROSCOPIO LEICA INV. 118546</t>
  </si>
  <si>
    <t>12-208</t>
  </si>
  <si>
    <t>12-209</t>
  </si>
  <si>
    <t>TRASFERIMENTO CELLA FRIGORIFERA - DITTA CORTI</t>
  </si>
  <si>
    <t>TOT. TRASFERIMENTI</t>
  </si>
  <si>
    <t>1596/12</t>
  </si>
  <si>
    <t>1655/12</t>
  </si>
  <si>
    <t>4657/12</t>
  </si>
  <si>
    <t>8256/12
8301/12</t>
  </si>
  <si>
    <t>4015/12</t>
  </si>
  <si>
    <t>8998/12</t>
  </si>
  <si>
    <t>9022/12</t>
  </si>
  <si>
    <t>n. 5   Sfigmomanometri (no carrello emerg ??)</t>
  </si>
  <si>
    <t>da non acquisire</t>
  </si>
  <si>
    <t>ordinata</t>
  </si>
  <si>
    <t>ESEGUITO</t>
  </si>
  <si>
    <t>12-204</t>
  </si>
  <si>
    <t>Aggiornamento/trasferimento GMS</t>
  </si>
  <si>
    <t>inviata mail cosentini</t>
  </si>
  <si>
    <t>inviata mail aesculap</t>
  </si>
  <si>
    <t>Data invio / num. ordine</t>
  </si>
  <si>
    <t>Probabilmente da non prendere Dr. Cosentino</t>
  </si>
  <si>
    <t>si tratta di strumentario</t>
  </si>
  <si>
    <t>risparmio/maggior spesa</t>
  </si>
  <si>
    <t>2012000362 del 10.1.2012</t>
  </si>
  <si>
    <t>2012020342 del 2.11.2012</t>
  </si>
  <si>
    <t>2012019955 del 26.10.2012</t>
  </si>
  <si>
    <t>2012020339 del 2.11.2012</t>
  </si>
  <si>
    <t>2012014598 del 24.7.2012</t>
  </si>
  <si>
    <t>2012020338 del 2.11.2012</t>
  </si>
  <si>
    <t>2012020372 del 2.11.2012</t>
  </si>
  <si>
    <t>2012015849 del 16.8.2012</t>
  </si>
  <si>
    <t>2012017647 del 21.9.2012</t>
  </si>
  <si>
    <t>2012018673 del 10.10.2012</t>
  </si>
  <si>
    <t>2012019907 del 26.10.2012</t>
  </si>
  <si>
    <t>2012004159 del 22.2.2012</t>
  </si>
  <si>
    <t>2012004199 del 23.2.2012</t>
  </si>
  <si>
    <t>2012019937 del 26.10.2012</t>
  </si>
  <si>
    <t>2012019924 del 26.10.2012</t>
  </si>
  <si>
    <t>2012013224 del 4.7.2012</t>
  </si>
  <si>
    <t>2012017695 del 24.9.2012</t>
  </si>
  <si>
    <t>2012019963 del 26.10.2012</t>
  </si>
  <si>
    <t>2012019966 del 26.10.2012</t>
  </si>
  <si>
    <t>2012015839 del 16,.8.2012</t>
  </si>
  <si>
    <t>2012009102 del 12.5.2012</t>
  </si>
  <si>
    <t>2012010722 del 29.5.2012</t>
  </si>
  <si>
    <t>2012013217 del 4.7.2012</t>
  </si>
  <si>
    <t>2012001596 del 19.1.2012</t>
  </si>
  <si>
    <t xml:space="preserve">2012001655 del </t>
  </si>
  <si>
    <t>2012004657 del 29.2.2012</t>
  </si>
  <si>
    <t>2012008256 e 8301 del 2012</t>
  </si>
  <si>
    <t>2012004015 del 21.2.2012</t>
  </si>
  <si>
    <t>2012015567 del 7.8.2012</t>
  </si>
  <si>
    <t>2012008998 del 7.5.2012</t>
  </si>
  <si>
    <t>2012005206 del 7.5.2012</t>
  </si>
  <si>
    <t>2012009022 del 7.5.2012</t>
  </si>
  <si>
    <t>ordine n.</t>
  </si>
  <si>
    <t>2012015816 del 16.8.2012</t>
  </si>
  <si>
    <t>2012015837 del 16.8.2012</t>
  </si>
  <si>
    <t>2012016651 del 6.9.2012</t>
  </si>
  <si>
    <t>2012015825 del 16.8.2012</t>
  </si>
  <si>
    <t>pervenuto il 17.9.2012</t>
  </si>
  <si>
    <t>pervenuto il 2.10.2012</t>
  </si>
  <si>
    <t>pervenuto il 26.10.2012</t>
  </si>
  <si>
    <t>scade offerta il 31.10.2012</t>
  </si>
  <si>
    <t>pervenuto il26.10.2012</t>
  </si>
  <si>
    <t>pervenuto il 3.10.2012</t>
  </si>
  <si>
    <t>Stato acquisizione  provveditorato</t>
  </si>
  <si>
    <t>2012020399</t>
  </si>
  <si>
    <t>2012020388 del 5.11.2012</t>
  </si>
  <si>
    <t>2012020397 del 5.11.2012</t>
  </si>
  <si>
    <t>2012020544 DEL 6.11.2012</t>
  </si>
  <si>
    <t>2012020519 del 6.11.2012</t>
  </si>
  <si>
    <t>2012020560 del 6.11.2012</t>
  </si>
  <si>
    <t>Totale ordinato</t>
  </si>
  <si>
    <t>utilizzati i frigoriferi banca del altte</t>
  </si>
  <si>
    <t>scade offerta 28.11.2012</t>
  </si>
  <si>
    <t>scade offerte 28.11.2012</t>
  </si>
  <si>
    <t>scade offerta 28.11,2012</t>
  </si>
  <si>
    <t>2012021167 del 13,11,2012</t>
  </si>
  <si>
    <t>2012021065 del 12.11.2012</t>
  </si>
  <si>
    <t>2012021132 del 13.11.2012</t>
  </si>
  <si>
    <t>scade 28.11,2012</t>
  </si>
  <si>
    <t>scade offerta il 28.11.2012</t>
  </si>
  <si>
    <t>scade  offerta il 28.11.2012</t>
  </si>
  <si>
    <t>pervenuto il 16,11,2012</t>
  </si>
  <si>
    <t>2012021390 del 15/11/2012</t>
  </si>
  <si>
    <t>2012021395 del 15.11.2012</t>
  </si>
  <si>
    <t>2012021397 del 15.11.2012</t>
  </si>
  <si>
    <t>2012020962 del 9.11.2012</t>
  </si>
  <si>
    <t>2012021592 del 19.11.2012</t>
  </si>
  <si>
    <t>in data 7/11/12 consegna al reparto 4381</t>
  </si>
  <si>
    <t>non più necessaria acquisizione.
Usare per PC di Vergari?</t>
  </si>
  <si>
    <t>n. 1 Lavaferri</t>
  </si>
  <si>
    <t>pervenuto il 20.11.2012</t>
  </si>
  <si>
    <t>non più da acquisire (in attesa di nota ufficiale dal Dr liverani) perché la MOC viene spostata dove non ci sta una poltrona in +</t>
  </si>
  <si>
    <t>n. 1   Valigia per ecoendoscopio</t>
  </si>
  <si>
    <t>trattasi di accessorio indispensabile alla disinfezione dell'ecoendoscopio, senza la quale non è possibile utilizzare l'ecoendoscopio stesso</t>
  </si>
  <si>
    <t>12-152b</t>
  </si>
  <si>
    <t>2012021854 del 23,11,2012</t>
  </si>
  <si>
    <t>2012021851 del 23,11,2012</t>
  </si>
  <si>
    <t>fare lettera contratto</t>
  </si>
  <si>
    <t>determina alle firme</t>
  </si>
  <si>
    <t>2012021884 del 23.11.2012</t>
  </si>
  <si>
    <t>fare ordine</t>
  </si>
  <si>
    <t>fare determina agg.</t>
  </si>
  <si>
    <t>fare determin agg.</t>
  </si>
  <si>
    <t>procedura di acquisizione in corso</t>
  </si>
  <si>
    <t>procedura di acquisizione SINTEL in corso</t>
  </si>
  <si>
    <t>non acquisiti: forniti da U.O. Ingegneria Clinica</t>
  </si>
  <si>
    <t>non acquisiti: mancanza di personale il grado di gestire CPAP presso geriatria</t>
  </si>
  <si>
    <t>non acquisito in quanto non  necessario in assenza di altro componente</t>
  </si>
  <si>
    <t>non acquisito in quanto a seguito di traferimento non c'è spazio nei nuovi locali  per la poltrona</t>
  </si>
  <si>
    <t>RICHIESTE AGGIUNTIVE IN URGENZA</t>
  </si>
  <si>
    <t xml:space="preserve">acquisito direttamente dal reparto con propri fondi </t>
  </si>
  <si>
    <r>
      <t xml:space="preserve">n. 1 PC DELL con calibrazione e installazione SWper uso con amplificatore a seguito di </t>
    </r>
    <r>
      <rPr>
        <b/>
        <strike/>
        <sz val="11"/>
        <color indexed="10"/>
        <rFont val="Calibri"/>
        <family val="2"/>
      </rPr>
      <t>FURTO</t>
    </r>
    <r>
      <rPr>
        <strike/>
        <sz val="11"/>
        <color indexed="10"/>
        <rFont val="Calibri"/>
        <family val="2"/>
      </rPr>
      <t xml:space="preserve"> </t>
    </r>
  </si>
  <si>
    <t xml:space="preserve">impiegati frigoriferi già presenti in ospedale </t>
  </si>
  <si>
    <t>non acquisiti: importo impiegato per fronteggiare acquisti in urgenza imprevisti sotto riportati</t>
  </si>
  <si>
    <t xml:space="preserve"> Richieste Aggiuntive in urgenza</t>
  </si>
  <si>
    <t xml:space="preserve">risparmio rispetto inviato </t>
  </si>
  <si>
    <t>finanziato con decreto del Ministero della Salute del 05.08.2010</t>
  </si>
  <si>
    <t>2012022036 del 26.11.2012</t>
  </si>
  <si>
    <t>2012022038 del 27.11.2012</t>
  </si>
  <si>
    <t>2012022110 del 27.11.2012</t>
  </si>
  <si>
    <t>2012022115 del 27.11.2012</t>
  </si>
  <si>
    <t>2012022119 del 27.11.2012</t>
  </si>
  <si>
    <t>2012022141 del 27.11.2012</t>
  </si>
  <si>
    <t>2012022127 del 27.11.2012</t>
  </si>
  <si>
    <t>2012022313 del 29.11.2012</t>
  </si>
  <si>
    <t>2012022261 del 28.11.2012</t>
  </si>
  <si>
    <t>2012022746 DEL 4.12.2012</t>
  </si>
  <si>
    <t>2012022747 DEL 4.12.2012</t>
  </si>
  <si>
    <t>2012022748 DEL 4.12.2012</t>
  </si>
  <si>
    <t>2012022630 del 4.12.2012</t>
  </si>
  <si>
    <t>2012022679 del 4.12.2012</t>
  </si>
  <si>
    <t>2012022678 del 4.12.2012</t>
  </si>
  <si>
    <t>determina ok attendere CONSIP</t>
  </si>
  <si>
    <t>2012022891 Agilent - 2012022898 Thermo fisher</t>
  </si>
  <si>
    <t>201201937 del 24.1.2012</t>
  </si>
  <si>
    <t>fatto da Ing. Clinica</t>
  </si>
  <si>
    <t>2012022638/22542/22557*</t>
  </si>
  <si>
    <t>2012022929 del 6,12,2012</t>
  </si>
  <si>
    <t>n. 1   Fibroscopio Pediatrico</t>
  </si>
  <si>
    <t>2012023652 del 17.12.2012</t>
  </si>
  <si>
    <t>2012023466 del 13.12.2012</t>
  </si>
  <si>
    <t>OTORINOLARINGOIATRIA</t>
  </si>
  <si>
    <t>2012024104 del 28.12.2012</t>
  </si>
  <si>
    <t>2012023044 del 6.12.2012</t>
  </si>
  <si>
    <t>* ordini di Lame, bracciali,sfigmoman, riduttori, flussimetri, aspir. e fonendoscopi</t>
  </si>
  <si>
    <t>Microscopio operatorio x ritiro apparecchiature € 17.800,00 (*)</t>
  </si>
  <si>
    <t>(*) ritiro apparecchiature € 17.800,00</t>
  </si>
  <si>
    <t>2012020340 del  2.11.2012</t>
  </si>
  <si>
    <t>non consegnato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</si>
</sst>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€ &quot;* #,##0.00_-;&quot;-€ &quot;* #,##0.00_-;_-&quot;€ &quot;* \-??_-;_-@_-"/>
    <numFmt numFmtId="169" formatCode="&quot;€&quot;\ #,##0.00;[Red]&quot;€&quot;\ #,##0.00"/>
    <numFmt numFmtId="170" formatCode="&quot;€&quot;\ #,##0.00"/>
    <numFmt numFmtId="171" formatCode="_-&quot;L.&quot;\ * #,##0_-;\-&quot;L.&quot;\ * #,##0_-;_-&quot;L.&quot;\ * &quot;-&quot;_-;_-@_-"/>
    <numFmt numFmtId="172" formatCode="d/m/yy;@"/>
    <numFmt numFmtId="173" formatCode="mmm\-yyyy"/>
    <numFmt numFmtId="174" formatCode="dd\-mmm\-yyyy"/>
    <numFmt numFmtId="175" formatCode="[$-410]dddd\ d\ mmmm\ yyyy"/>
    <numFmt numFmtId="176" formatCode="#,##0.00;[Red]#,##0.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trike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b/>
      <sz val="11"/>
      <color indexed="59"/>
      <name val="Calibri"/>
      <family val="2"/>
    </font>
    <font>
      <sz val="11"/>
      <color indexed="45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wrapText="1"/>
    </xf>
    <xf numFmtId="0" fontId="1" fillId="2" borderId="0" applyNumberFormat="0" applyBorder="0" applyProtection="0">
      <alignment wrapText="1"/>
    </xf>
    <xf numFmtId="0" fontId="1" fillId="3" borderId="0" applyNumberFormat="0" applyBorder="0" applyProtection="0">
      <alignment wrapText="1"/>
    </xf>
    <xf numFmtId="0" fontId="1" fillId="3" borderId="0" applyNumberFormat="0" applyBorder="0" applyProtection="0">
      <alignment wrapText="1"/>
    </xf>
    <xf numFmtId="0" fontId="1" fillId="4" borderId="0" applyNumberFormat="0" applyBorder="0" applyProtection="0">
      <alignment wrapText="1"/>
    </xf>
    <xf numFmtId="0" fontId="1" fillId="4" borderId="0" applyNumberFormat="0" applyBorder="0" applyProtection="0">
      <alignment wrapText="1"/>
    </xf>
    <xf numFmtId="0" fontId="1" fillId="5" borderId="0" applyNumberFormat="0" applyBorder="0" applyProtection="0">
      <alignment wrapText="1"/>
    </xf>
    <xf numFmtId="0" fontId="1" fillId="5" borderId="0" applyNumberFormat="0" applyBorder="0" applyProtection="0">
      <alignment wrapText="1"/>
    </xf>
    <xf numFmtId="0" fontId="1" fillId="6" borderId="0" applyNumberFormat="0" applyBorder="0" applyProtection="0">
      <alignment wrapText="1"/>
    </xf>
    <xf numFmtId="0" fontId="1" fillId="6" borderId="0" applyNumberFormat="0" applyBorder="0" applyProtection="0">
      <alignment wrapText="1"/>
    </xf>
    <xf numFmtId="0" fontId="1" fillId="7" borderId="0" applyNumberFormat="0" applyBorder="0" applyProtection="0">
      <alignment wrapText="1"/>
    </xf>
    <xf numFmtId="0" fontId="1" fillId="7" borderId="0" applyNumberFormat="0" applyBorder="0" applyProtection="0">
      <alignment wrapText="1"/>
    </xf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Protection="0">
      <alignment wrapText="1"/>
    </xf>
    <xf numFmtId="0" fontId="1" fillId="14" borderId="0" applyNumberFormat="0" applyBorder="0" applyProtection="0">
      <alignment wrapText="1"/>
    </xf>
    <xf numFmtId="0" fontId="1" fillId="15" borderId="0" applyNumberFormat="0" applyBorder="0" applyProtection="0">
      <alignment wrapText="1"/>
    </xf>
    <xf numFmtId="0" fontId="1" fillId="15" borderId="0" applyNumberFormat="0" applyBorder="0" applyProtection="0">
      <alignment wrapText="1"/>
    </xf>
    <xf numFmtId="0" fontId="1" fillId="16" borderId="0" applyNumberFormat="0" applyBorder="0" applyProtection="0">
      <alignment wrapText="1"/>
    </xf>
    <xf numFmtId="0" fontId="1" fillId="16" borderId="0" applyNumberFormat="0" applyBorder="0" applyProtection="0">
      <alignment wrapText="1"/>
    </xf>
    <xf numFmtId="0" fontId="1" fillId="5" borderId="0" applyNumberFormat="0" applyBorder="0" applyProtection="0">
      <alignment wrapText="1"/>
    </xf>
    <xf numFmtId="0" fontId="1" fillId="5" borderId="0" applyNumberFormat="0" applyBorder="0" applyProtection="0">
      <alignment wrapText="1"/>
    </xf>
    <xf numFmtId="0" fontId="1" fillId="14" borderId="0" applyNumberFormat="0" applyBorder="0" applyProtection="0">
      <alignment wrapText="1"/>
    </xf>
    <xf numFmtId="0" fontId="1" fillId="14" borderId="0" applyNumberFormat="0" applyBorder="0" applyProtection="0">
      <alignment wrapText="1"/>
    </xf>
    <xf numFmtId="0" fontId="1" fillId="17" borderId="0" applyNumberFormat="0" applyBorder="0" applyProtection="0">
      <alignment wrapText="1"/>
    </xf>
    <xf numFmtId="0" fontId="1" fillId="17" borderId="0" applyNumberFormat="0" applyBorder="0" applyProtection="0">
      <alignment wrapText="1"/>
    </xf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8" fillId="24" borderId="0" applyNumberFormat="0" applyBorder="0" applyProtection="0">
      <alignment wrapText="1"/>
    </xf>
    <xf numFmtId="0" fontId="8" fillId="15" borderId="0" applyNumberFormat="0" applyBorder="0" applyProtection="0">
      <alignment wrapText="1"/>
    </xf>
    <xf numFmtId="0" fontId="8" fillId="16" borderId="0" applyNumberFormat="0" applyBorder="0" applyProtection="0">
      <alignment wrapText="1"/>
    </xf>
    <xf numFmtId="0" fontId="8" fillId="25" borderId="0" applyNumberFormat="0" applyBorder="0" applyProtection="0">
      <alignment wrapText="1"/>
    </xf>
    <xf numFmtId="0" fontId="8" fillId="26" borderId="0" applyNumberFormat="0" applyBorder="0" applyProtection="0">
      <alignment wrapText="1"/>
    </xf>
    <xf numFmtId="0" fontId="8" fillId="27" borderId="0" applyNumberFormat="0" applyBorder="0" applyProtection="0">
      <alignment wrapText="1"/>
    </xf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8" fillId="34" borderId="0" applyNumberFormat="0" applyBorder="0" applyProtection="0">
      <alignment wrapText="1"/>
    </xf>
    <xf numFmtId="0" fontId="8" fillId="35" borderId="0" applyNumberFormat="0" applyBorder="0" applyProtection="0">
      <alignment wrapText="1"/>
    </xf>
    <xf numFmtId="0" fontId="8" fillId="36" borderId="0" applyNumberFormat="0" applyBorder="0" applyProtection="0">
      <alignment wrapText="1"/>
    </xf>
    <xf numFmtId="0" fontId="8" fillId="25" borderId="0" applyNumberFormat="0" applyBorder="0" applyProtection="0">
      <alignment wrapText="1"/>
    </xf>
    <xf numFmtId="0" fontId="8" fillId="26" borderId="0" applyNumberFormat="0" applyBorder="0" applyProtection="0">
      <alignment wrapText="1"/>
    </xf>
    <xf numFmtId="0" fontId="8" fillId="37" borderId="0" applyNumberFormat="0" applyBorder="0" applyProtection="0">
      <alignment wrapText="1"/>
    </xf>
    <xf numFmtId="0" fontId="17" fillId="3" borderId="0" applyNumberFormat="0" applyBorder="0" applyProtection="0">
      <alignment wrapText="1"/>
    </xf>
    <xf numFmtId="0" fontId="46" fillId="38" borderId="1" applyNumberFormat="0" applyAlignment="0" applyProtection="0"/>
    <xf numFmtId="0" fontId="9" fillId="39" borderId="2" applyNumberFormat="0" applyProtection="0">
      <alignment wrapText="1"/>
    </xf>
    <xf numFmtId="0" fontId="47" fillId="0" borderId="3" applyNumberFormat="0" applyFill="0" applyAlignment="0" applyProtection="0"/>
    <xf numFmtId="0" fontId="48" fillId="40" borderId="4" applyNumberFormat="0" applyAlignment="0" applyProtection="0"/>
    <xf numFmtId="0" fontId="11" fillId="41" borderId="5" applyNumberFormat="0" applyProtection="0">
      <alignment wrapText="1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168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39" borderId="6" applyNumberFormat="0" applyAlignment="0" applyProtection="0"/>
    <xf numFmtId="0" fontId="15" fillId="0" borderId="0" applyNumberFormat="0" applyFill="0" applyBorder="0" applyProtection="0">
      <alignment wrapText="1"/>
    </xf>
    <xf numFmtId="0" fontId="18" fillId="4" borderId="0" applyNumberFormat="0" applyBorder="0" applyProtection="0">
      <alignment wrapText="1"/>
    </xf>
    <xf numFmtId="0" fontId="20" fillId="0" borderId="7" applyNumberFormat="0" applyFill="0" applyProtection="0">
      <alignment wrapText="1"/>
    </xf>
    <xf numFmtId="0" fontId="21" fillId="0" borderId="8" applyNumberFormat="0" applyFill="0" applyProtection="0">
      <alignment wrapText="1"/>
    </xf>
    <xf numFmtId="0" fontId="22" fillId="0" borderId="9" applyNumberFormat="0" applyFill="0" applyProtection="0">
      <alignment wrapText="1"/>
    </xf>
    <xf numFmtId="0" fontId="22" fillId="0" borderId="0" applyNumberFormat="0" applyFill="0" applyBorder="0" applyProtection="0">
      <alignment wrapText="1"/>
    </xf>
    <xf numFmtId="0" fontId="51" fillId="48" borderId="1" applyNumberFormat="0" applyAlignment="0" applyProtection="0"/>
    <xf numFmtId="0" fontId="12" fillId="7" borderId="2" applyNumberFormat="0" applyProtection="0">
      <alignment wrapText="1"/>
    </xf>
    <xf numFmtId="0" fontId="10" fillId="0" borderId="10" applyNumberFormat="0" applyFill="0" applyProtection="0">
      <alignment wrapText="1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0" fontId="13" fillId="49" borderId="0" applyNumberFormat="0" applyBorder="0" applyProtection="0">
      <alignment wrapText="1"/>
    </xf>
    <xf numFmtId="0" fontId="5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51" borderId="11" applyNumberFormat="0" applyFont="0" applyAlignment="0" applyProtection="0"/>
    <xf numFmtId="0" fontId="0" fillId="52" borderId="12" applyNumberFormat="0" applyProtection="0">
      <alignment wrapText="1"/>
    </xf>
    <xf numFmtId="0" fontId="53" fillId="38" borderId="13" applyNumberFormat="0" applyAlignment="0" applyProtection="0"/>
    <xf numFmtId="0" fontId="2" fillId="39" borderId="6" applyNumberFormat="0" applyProtection="0">
      <alignment wrapText="1"/>
    </xf>
    <xf numFmtId="9" fontId="0" fillId="0" borderId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Protection="0">
      <alignment wrapText="1"/>
    </xf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17" applyNumberFormat="0" applyFill="0" applyProtection="0">
      <alignment wrapText="1"/>
    </xf>
    <xf numFmtId="0" fontId="60" fillId="0" borderId="18" applyNumberFormat="0" applyFill="0" applyAlignment="0" applyProtection="0"/>
    <xf numFmtId="0" fontId="61" fillId="53" borderId="0" applyNumberFormat="0" applyBorder="0" applyAlignment="0" applyProtection="0"/>
    <xf numFmtId="0" fontId="62" fillId="5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ill="0" applyBorder="0" applyProtection="0">
      <alignment wrapText="1"/>
    </xf>
    <xf numFmtId="44" fontId="0" fillId="0" borderId="0" applyFont="0" applyFill="0" applyBorder="0" applyAlignment="0" applyProtection="0"/>
    <xf numFmtId="0" fontId="14" fillId="0" borderId="0" applyNumberFormat="0" applyFill="0" applyBorder="0" applyProtection="0">
      <alignment wrapText="1"/>
    </xf>
  </cellStyleXfs>
  <cellXfs count="447">
    <xf numFmtId="0" fontId="0" fillId="0" borderId="0" xfId="0" applyAlignment="1">
      <alignment/>
    </xf>
    <xf numFmtId="0" fontId="4" fillId="0" borderId="19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5" fillId="0" borderId="19" xfId="86" applyNumberFormat="1" applyFont="1" applyFill="1" applyBorder="1" applyAlignment="1" applyProtection="1">
      <alignment horizontal="center" vertical="center" wrapText="1"/>
      <protection/>
    </xf>
    <xf numFmtId="0" fontId="5" fillId="55" borderId="19" xfId="86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>
      <alignment vertical="center"/>
    </xf>
    <xf numFmtId="0" fontId="4" fillId="56" borderId="19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vertical="center"/>
    </xf>
    <xf numFmtId="0" fontId="4" fillId="57" borderId="19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20" xfId="0" applyNumberFormat="1" applyFont="1" applyFill="1" applyBorder="1" applyAlignment="1">
      <alignment vertical="center" wrapText="1"/>
    </xf>
    <xf numFmtId="168" fontId="4" fillId="0" borderId="19" xfId="83" applyNumberFormat="1" applyFont="1" applyFill="1" applyBorder="1" applyAlignment="1" applyProtection="1">
      <alignment horizontal="center" vertical="center" wrapText="1"/>
      <protection/>
    </xf>
    <xf numFmtId="168" fontId="3" fillId="57" borderId="19" xfId="8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168" fontId="4" fillId="0" borderId="23" xfId="83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168" fontId="4" fillId="0" borderId="25" xfId="83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/>
    </xf>
    <xf numFmtId="168" fontId="25" fillId="0" borderId="19" xfId="8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20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8" fontId="3" fillId="0" borderId="0" xfId="83" applyNumberFormat="1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0" fontId="4" fillId="56" borderId="20" xfId="0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8" fillId="0" borderId="19" xfId="105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Border="1" applyAlignment="1">
      <alignment vertical="center" wrapText="1"/>
    </xf>
    <xf numFmtId="44" fontId="4" fillId="0" borderId="0" xfId="0" applyNumberFormat="1" applyFont="1" applyAlignment="1">
      <alignment horizontal="right" vertical="center"/>
    </xf>
    <xf numFmtId="0" fontId="4" fillId="0" borderId="33" xfId="0" applyNumberFormat="1" applyFont="1" applyFill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168" fontId="0" fillId="0" borderId="0" xfId="0" applyNumberFormat="1" applyAlignment="1">
      <alignment/>
    </xf>
    <xf numFmtId="0" fontId="18" fillId="0" borderId="19" xfId="0" applyNumberFormat="1" applyFont="1" applyFill="1" applyBorder="1" applyAlignment="1">
      <alignment vertical="center" wrapText="1"/>
    </xf>
    <xf numFmtId="49" fontId="18" fillId="0" borderId="19" xfId="0" applyNumberFormat="1" applyFont="1" applyFill="1" applyBorder="1" applyAlignment="1">
      <alignment horizontal="left" vertical="center" wrapText="1"/>
    </xf>
    <xf numFmtId="168" fontId="18" fillId="0" borderId="19" xfId="83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8" fontId="24" fillId="0" borderId="0" xfId="0" applyNumberFormat="1" applyFont="1" applyAlignment="1">
      <alignment horizontal="center"/>
    </xf>
    <xf numFmtId="0" fontId="24" fillId="0" borderId="19" xfId="0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1" fontId="24" fillId="0" borderId="37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44" fontId="24" fillId="0" borderId="39" xfId="0" applyNumberFormat="1" applyFont="1" applyBorder="1" applyAlignment="1">
      <alignment horizontal="center" vertical="center"/>
    </xf>
    <xf numFmtId="44" fontId="24" fillId="0" borderId="25" xfId="0" applyNumberFormat="1" applyFont="1" applyBorder="1" applyAlignment="1">
      <alignment horizontal="center" vertical="center"/>
    </xf>
    <xf numFmtId="44" fontId="24" fillId="0" borderId="40" xfId="0" applyNumberFormat="1" applyFont="1" applyBorder="1" applyAlignment="1">
      <alignment horizontal="center" vertical="center"/>
    </xf>
    <xf numFmtId="44" fontId="24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43" fontId="0" fillId="0" borderId="0" xfId="0" applyNumberFormat="1" applyAlignment="1">
      <alignment/>
    </xf>
    <xf numFmtId="49" fontId="4" fillId="0" borderId="41" xfId="0" applyNumberFormat="1" applyFont="1" applyFill="1" applyBorder="1" applyAlignment="1">
      <alignment horizontal="left" vertical="center" wrapText="1"/>
    </xf>
    <xf numFmtId="44" fontId="4" fillId="0" borderId="33" xfId="83" applyNumberFormat="1" applyFont="1" applyFill="1" applyBorder="1" applyAlignment="1" applyProtection="1">
      <alignment horizontal="center" vertical="center" wrapText="1"/>
      <protection/>
    </xf>
    <xf numFmtId="44" fontId="4" fillId="0" borderId="19" xfId="83" applyNumberFormat="1" applyFont="1" applyFill="1" applyBorder="1" applyAlignment="1" applyProtection="1">
      <alignment horizontal="center" vertical="center" wrapText="1"/>
      <protection/>
    </xf>
    <xf numFmtId="44" fontId="4" fillId="0" borderId="19" xfId="0" applyNumberFormat="1" applyFont="1" applyBorder="1" applyAlignment="1">
      <alignment vertical="center"/>
    </xf>
    <xf numFmtId="44" fontId="4" fillId="58" borderId="23" xfId="83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4" fontId="4" fillId="0" borderId="25" xfId="83" applyNumberFormat="1" applyFont="1" applyFill="1" applyBorder="1" applyAlignment="1" applyProtection="1">
      <alignment horizontal="center" vertical="center" wrapText="1"/>
      <protection/>
    </xf>
    <xf numFmtId="44" fontId="4" fillId="0" borderId="23" xfId="83" applyNumberFormat="1" applyFont="1" applyFill="1" applyBorder="1" applyAlignment="1" applyProtection="1">
      <alignment horizontal="center" vertical="center" wrapText="1"/>
      <protection/>
    </xf>
    <xf numFmtId="0" fontId="4" fillId="0" borderId="19" xfId="105" applyFont="1" applyFill="1" applyBorder="1" applyAlignment="1">
      <alignment vertical="center"/>
      <protection/>
    </xf>
    <xf numFmtId="0" fontId="4" fillId="0" borderId="42" xfId="105" applyFont="1" applyFill="1" applyBorder="1" applyAlignment="1">
      <alignment horizontal="left" vertical="center"/>
      <protection/>
    </xf>
    <xf numFmtId="44" fontId="4" fillId="0" borderId="19" xfId="105" applyNumberFormat="1" applyFont="1" applyFill="1" applyBorder="1" applyAlignment="1">
      <alignment horizontal="center" vertical="center"/>
      <protection/>
    </xf>
    <xf numFmtId="44" fontId="3" fillId="0" borderId="0" xfId="0" applyNumberFormat="1" applyFont="1" applyFill="1" applyBorder="1" applyAlignment="1">
      <alignment vertical="center"/>
    </xf>
    <xf numFmtId="44" fontId="4" fillId="56" borderId="19" xfId="0" applyNumberFormat="1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center" vertical="center"/>
    </xf>
    <xf numFmtId="0" fontId="4" fillId="0" borderId="19" xfId="105" applyFont="1" applyFill="1" applyBorder="1" applyAlignment="1">
      <alignment horizontal="center" vertical="center"/>
      <protection/>
    </xf>
    <xf numFmtId="49" fontId="4" fillId="0" borderId="20" xfId="105" applyNumberFormat="1" applyFont="1" applyFill="1" applyBorder="1" applyAlignment="1">
      <alignment horizontal="left" vertical="center" wrapText="1"/>
      <protection/>
    </xf>
    <xf numFmtId="0" fontId="4" fillId="0" borderId="27" xfId="105" applyFont="1" applyFill="1" applyBorder="1" applyAlignment="1">
      <alignment vertical="center"/>
      <protection/>
    </xf>
    <xf numFmtId="44" fontId="4" fillId="0" borderId="19" xfId="105" applyNumberFormat="1" applyFont="1" applyFill="1" applyBorder="1" applyAlignment="1">
      <alignment vertical="center"/>
      <protection/>
    </xf>
    <xf numFmtId="44" fontId="4" fillId="0" borderId="27" xfId="105" applyNumberFormat="1" applyFont="1" applyFill="1" applyBorder="1" applyAlignment="1">
      <alignment horizontal="center" vertical="center"/>
      <protection/>
    </xf>
    <xf numFmtId="0" fontId="4" fillId="0" borderId="27" xfId="105" applyFont="1" applyFill="1" applyBorder="1" applyAlignment="1">
      <alignment horizontal="center" vertical="center"/>
      <protection/>
    </xf>
    <xf numFmtId="49" fontId="3" fillId="0" borderId="0" xfId="105" applyNumberFormat="1" applyFont="1" applyFill="1" applyBorder="1" applyAlignment="1">
      <alignment horizontal="left" vertical="center" wrapText="1"/>
      <protection/>
    </xf>
    <xf numFmtId="0" fontId="4" fillId="0" borderId="0" xfId="105" applyFont="1" applyFill="1" applyBorder="1" applyAlignment="1">
      <alignment horizontal="center" vertical="center" wrapText="1"/>
      <protection/>
    </xf>
    <xf numFmtId="44" fontId="4" fillId="0" borderId="0" xfId="105" applyNumberFormat="1" applyFont="1" applyFill="1" applyBorder="1" applyAlignment="1">
      <alignment horizontal="center" vertical="center"/>
      <protection/>
    </xf>
    <xf numFmtId="0" fontId="4" fillId="0" borderId="0" xfId="105" applyFont="1" applyFill="1" applyBorder="1" applyAlignment="1">
      <alignment horizontal="center" vertical="center"/>
      <protection/>
    </xf>
    <xf numFmtId="49" fontId="23" fillId="0" borderId="0" xfId="0" applyNumberFormat="1" applyFont="1" applyFill="1" applyBorder="1" applyAlignment="1">
      <alignment horizontal="center" vertical="center" wrapText="1"/>
    </xf>
    <xf numFmtId="168" fontId="23" fillId="0" borderId="0" xfId="83" applyNumberFormat="1" applyFont="1" applyFill="1" applyBorder="1" applyAlignment="1" applyProtection="1">
      <alignment horizontal="center" vertical="center" wrapText="1"/>
      <protection/>
    </xf>
    <xf numFmtId="0" fontId="4" fillId="0" borderId="44" xfId="105" applyFont="1" applyFill="1" applyBorder="1" applyAlignment="1">
      <alignment horizontal="left" vertical="center"/>
      <protection/>
    </xf>
    <xf numFmtId="44" fontId="4" fillId="0" borderId="25" xfId="105" applyNumberFormat="1" applyFont="1" applyFill="1" applyBorder="1" applyAlignment="1">
      <alignment horizontal="center" vertical="center"/>
      <protection/>
    </xf>
    <xf numFmtId="44" fontId="23" fillId="0" borderId="0" xfId="83" applyNumberFormat="1" applyFont="1" applyFill="1" applyBorder="1" applyAlignment="1" applyProtection="1">
      <alignment horizontal="center" vertical="center" wrapText="1"/>
      <protection/>
    </xf>
    <xf numFmtId="0" fontId="4" fillId="0" borderId="0" xfId="105" applyFont="1" applyFill="1" applyBorder="1" applyAlignment="1">
      <alignment vertical="center"/>
      <protection/>
    </xf>
    <xf numFmtId="44" fontId="14" fillId="0" borderId="0" xfId="0" applyNumberFormat="1" applyFont="1" applyAlignment="1">
      <alignment horizontal="left" vertical="center" wrapText="1"/>
    </xf>
    <xf numFmtId="0" fontId="4" fillId="0" borderId="4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4" fontId="14" fillId="0" borderId="19" xfId="0" applyNumberFormat="1" applyFont="1" applyBorder="1" applyAlignment="1">
      <alignment vertical="center"/>
    </xf>
    <xf numFmtId="44" fontId="4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8" fontId="4" fillId="0" borderId="0" xfId="0" applyNumberFormat="1" applyFont="1" applyFill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172" fontId="4" fillId="0" borderId="19" xfId="105" applyNumberFormat="1" applyFont="1" applyFill="1" applyBorder="1" applyAlignment="1">
      <alignment vertical="center"/>
      <protection/>
    </xf>
    <xf numFmtId="170" fontId="4" fillId="0" borderId="19" xfId="105" applyNumberFormat="1" applyFont="1" applyFill="1" applyBorder="1" applyAlignment="1">
      <alignment vertical="center"/>
      <protection/>
    </xf>
    <xf numFmtId="44" fontId="4" fillId="0" borderId="27" xfId="105" applyNumberFormat="1" applyFont="1" applyFill="1" applyBorder="1" applyAlignment="1">
      <alignment vertical="center"/>
      <protection/>
    </xf>
    <xf numFmtId="172" fontId="4" fillId="0" borderId="27" xfId="105" applyNumberFormat="1" applyFont="1" applyFill="1" applyBorder="1" applyAlignment="1">
      <alignment vertical="center"/>
      <protection/>
    </xf>
    <xf numFmtId="170" fontId="4" fillId="0" borderId="27" xfId="105" applyNumberFormat="1" applyFont="1" applyFill="1" applyBorder="1" applyAlignment="1">
      <alignment vertical="center"/>
      <protection/>
    </xf>
    <xf numFmtId="44" fontId="4" fillId="0" borderId="0" xfId="105" applyNumberFormat="1" applyFont="1" applyFill="1" applyBorder="1" applyAlignment="1">
      <alignment vertical="center"/>
      <protection/>
    </xf>
    <xf numFmtId="172" fontId="4" fillId="0" borderId="0" xfId="105" applyNumberFormat="1" applyFont="1" applyFill="1" applyBorder="1" applyAlignment="1">
      <alignment vertical="center"/>
      <protection/>
    </xf>
    <xf numFmtId="170" fontId="4" fillId="0" borderId="0" xfId="105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44" fontId="4" fillId="0" borderId="0" xfId="0" applyNumberFormat="1" applyFont="1" applyAlignment="1">
      <alignment vertical="center"/>
    </xf>
    <xf numFmtId="44" fontId="14" fillId="0" borderId="0" xfId="0" applyNumberFormat="1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4" fontId="4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4" fontId="4" fillId="0" borderId="38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4" fillId="0" borderId="4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4" fontId="4" fillId="0" borderId="36" xfId="0" applyNumberFormat="1" applyFont="1" applyFill="1" applyBorder="1" applyAlignment="1">
      <alignment horizontal="center" vertical="center"/>
    </xf>
    <xf numFmtId="0" fontId="4" fillId="0" borderId="38" xfId="105" applyFont="1" applyFill="1" applyBorder="1" applyAlignment="1">
      <alignment horizontal="center" vertical="center"/>
      <protection/>
    </xf>
    <xf numFmtId="14" fontId="4" fillId="0" borderId="38" xfId="105" applyNumberFormat="1" applyFont="1" applyFill="1" applyBorder="1" applyAlignment="1">
      <alignment horizontal="center" vertical="center"/>
      <protection/>
    </xf>
    <xf numFmtId="14" fontId="4" fillId="0" borderId="47" xfId="105" applyNumberFormat="1" applyFont="1" applyFill="1" applyBorder="1" applyAlignment="1">
      <alignment horizontal="center" vertical="center"/>
      <protection/>
    </xf>
    <xf numFmtId="168" fontId="3" fillId="0" borderId="0" xfId="0" applyNumberFormat="1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/>
    </xf>
    <xf numFmtId="0" fontId="4" fillId="0" borderId="27" xfId="105" applyFont="1" applyFill="1" applyBorder="1" applyAlignment="1">
      <alignment vertical="center" wrapText="1"/>
      <protection/>
    </xf>
    <xf numFmtId="0" fontId="4" fillId="0" borderId="25" xfId="105" applyFont="1" applyFill="1" applyBorder="1" applyAlignment="1">
      <alignment vertical="center" wrapText="1"/>
      <protection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2" xfId="105" applyFont="1" applyFill="1" applyBorder="1" applyAlignment="1">
      <alignment horizontal="center" vertical="center"/>
      <protection/>
    </xf>
    <xf numFmtId="4" fontId="4" fillId="0" borderId="19" xfId="0" applyNumberFormat="1" applyFont="1" applyBorder="1" applyAlignment="1">
      <alignment vertical="center"/>
    </xf>
    <xf numFmtId="0" fontId="4" fillId="0" borderId="19" xfId="105" applyFont="1" applyFill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textRotation="90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38" xfId="105" applyNumberFormat="1" applyFont="1" applyFill="1" applyBorder="1" applyAlignment="1">
      <alignment horizontal="center" vertical="center" wrapText="1"/>
      <protection/>
    </xf>
    <xf numFmtId="0" fontId="3" fillId="56" borderId="19" xfId="0" applyFont="1" applyFill="1" applyBorder="1" applyAlignment="1">
      <alignment horizontal="center" vertical="center" wrapText="1"/>
    </xf>
    <xf numFmtId="44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58" borderId="49" xfId="0" applyFont="1" applyFill="1" applyBorder="1" applyAlignment="1">
      <alignment horizontal="center" vertical="center" wrapText="1"/>
    </xf>
    <xf numFmtId="0" fontId="3" fillId="58" borderId="50" xfId="0" applyFont="1" applyFill="1" applyBorder="1" applyAlignment="1">
      <alignment horizontal="center" vertical="center" wrapText="1"/>
    </xf>
    <xf numFmtId="0" fontId="3" fillId="58" borderId="51" xfId="0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168" fontId="25" fillId="0" borderId="19" xfId="83" applyNumberFormat="1" applyFont="1" applyFill="1" applyBorder="1" applyAlignment="1" applyProtection="1">
      <alignment horizontal="center" vertical="center" wrapText="1"/>
      <protection/>
    </xf>
    <xf numFmtId="44" fontId="25" fillId="0" borderId="19" xfId="0" applyNumberFormat="1" applyFont="1" applyBorder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4" fillId="59" borderId="19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5" fillId="59" borderId="19" xfId="86" applyNumberFormat="1" applyFont="1" applyFill="1" applyBorder="1" applyAlignment="1" applyProtection="1">
      <alignment horizontal="center" vertical="center" wrapText="1"/>
      <protection/>
    </xf>
    <xf numFmtId="0" fontId="4" fillId="59" borderId="1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31" fillId="0" borderId="19" xfId="75" applyNumberFormat="1" applyFont="1" applyBorder="1" applyAlignment="1" applyProtection="1">
      <alignment horizontal="center" vertical="center" wrapText="1"/>
      <protection/>
    </xf>
    <xf numFmtId="44" fontId="25" fillId="0" borderId="19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44" fontId="25" fillId="0" borderId="19" xfId="0" applyNumberFormat="1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 wrapText="1"/>
    </xf>
    <xf numFmtId="44" fontId="25" fillId="0" borderId="19" xfId="83" applyNumberFormat="1" applyFont="1" applyFill="1" applyBorder="1" applyAlignment="1" applyProtection="1">
      <alignment horizontal="center" vertical="center" wrapText="1"/>
      <protection/>
    </xf>
    <xf numFmtId="44" fontId="25" fillId="0" borderId="19" xfId="0" applyNumberFormat="1" applyFont="1" applyFill="1" applyBorder="1" applyAlignment="1">
      <alignment vertical="center" wrapText="1"/>
    </xf>
    <xf numFmtId="44" fontId="25" fillId="0" borderId="19" xfId="0" applyNumberFormat="1" applyFont="1" applyBorder="1" applyAlignment="1">
      <alignment horizontal="center" vertical="center" wrapText="1"/>
    </xf>
    <xf numFmtId="44" fontId="33" fillId="0" borderId="19" xfId="0" applyNumberFormat="1" applyFont="1" applyBorder="1" applyAlignment="1">
      <alignment vertical="center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55" borderId="19" xfId="86" applyNumberFormat="1" applyFont="1" applyFill="1" applyBorder="1" applyAlignment="1" applyProtection="1">
      <alignment horizontal="center" vertical="center" wrapText="1"/>
      <protection/>
    </xf>
    <xf numFmtId="49" fontId="25" fillId="0" borderId="38" xfId="0" applyNumberFormat="1" applyFont="1" applyFill="1" applyBorder="1" applyAlignment="1">
      <alignment horizontal="center" vertical="center" wrapText="1"/>
    </xf>
    <xf numFmtId="49" fontId="31" fillId="0" borderId="23" xfId="75" applyNumberFormat="1" applyFont="1" applyBorder="1" applyAlignment="1" applyProtection="1">
      <alignment horizontal="center" vertical="center" wrapText="1"/>
      <protection/>
    </xf>
    <xf numFmtId="0" fontId="31" fillId="0" borderId="19" xfId="75" applyNumberFormat="1" applyFont="1" applyFill="1" applyBorder="1" applyAlignment="1" applyProtection="1">
      <alignment vertical="center" wrapText="1"/>
      <protection/>
    </xf>
    <xf numFmtId="0" fontId="31" fillId="0" borderId="19" xfId="75" applyFont="1" applyFill="1" applyBorder="1" applyAlignment="1" applyProtection="1">
      <alignment horizontal="center" vertical="center" wrapText="1"/>
      <protection/>
    </xf>
    <xf numFmtId="49" fontId="25" fillId="0" borderId="20" xfId="105" applyNumberFormat="1" applyFont="1" applyFill="1" applyBorder="1" applyAlignment="1">
      <alignment horizontal="left" vertical="center" wrapText="1"/>
      <protection/>
    </xf>
    <xf numFmtId="49" fontId="32" fillId="0" borderId="19" xfId="75" applyNumberFormat="1" applyFont="1" applyBorder="1" applyAlignment="1" applyProtection="1">
      <alignment horizontal="center" vertical="center" wrapText="1"/>
      <protection/>
    </xf>
    <xf numFmtId="49" fontId="25" fillId="0" borderId="19" xfId="0" applyNumberFormat="1" applyFont="1" applyFill="1" applyBorder="1" applyAlignment="1">
      <alignment vertical="center" wrapText="1"/>
    </xf>
    <xf numFmtId="49" fontId="25" fillId="0" borderId="27" xfId="105" applyNumberFormat="1" applyFont="1" applyFill="1" applyBorder="1" applyAlignment="1">
      <alignment vertical="center"/>
      <protection/>
    </xf>
    <xf numFmtId="49" fontId="25" fillId="0" borderId="27" xfId="105" applyNumberFormat="1" applyFont="1" applyFill="1" applyBorder="1" applyAlignment="1">
      <alignment horizontal="center" vertical="center"/>
      <protection/>
    </xf>
    <xf numFmtId="49" fontId="25" fillId="0" borderId="27" xfId="105" applyNumberFormat="1" applyFont="1" applyFill="1" applyBorder="1" applyAlignment="1">
      <alignment horizontal="center" vertical="center" wrapText="1"/>
      <protection/>
    </xf>
    <xf numFmtId="0" fontId="31" fillId="0" borderId="43" xfId="75" applyFont="1" applyFill="1" applyBorder="1" applyAlignment="1" applyProtection="1">
      <alignment horizontal="center" vertical="center"/>
      <protection/>
    </xf>
    <xf numFmtId="0" fontId="31" fillId="0" borderId="23" xfId="75" applyFont="1" applyFill="1" applyBorder="1" applyAlignment="1" applyProtection="1">
      <alignment horizontal="center" vertical="center" wrapText="1"/>
      <protection/>
    </xf>
    <xf numFmtId="0" fontId="31" fillId="0" borderId="25" xfId="75" applyFont="1" applyFill="1" applyBorder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center" vertical="center"/>
    </xf>
    <xf numFmtId="168" fontId="3" fillId="0" borderId="5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8" fontId="33" fillId="0" borderId="52" xfId="0" applyNumberFormat="1" applyFont="1" applyBorder="1" applyAlignment="1">
      <alignment horizontal="center" vertical="center"/>
    </xf>
    <xf numFmtId="49" fontId="31" fillId="0" borderId="19" xfId="75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68" fontId="3" fillId="59" borderId="52" xfId="0" applyNumberFormat="1" applyFont="1" applyFill="1" applyBorder="1" applyAlignment="1">
      <alignment horizontal="center" vertical="center"/>
    </xf>
    <xf numFmtId="44" fontId="34" fillId="0" borderId="19" xfId="0" applyNumberFormat="1" applyFont="1" applyBorder="1" applyAlignment="1">
      <alignment vertical="center"/>
    </xf>
    <xf numFmtId="44" fontId="33" fillId="0" borderId="19" xfId="0" applyNumberFormat="1" applyFont="1" applyFill="1" applyBorder="1" applyAlignment="1">
      <alignment vertical="center"/>
    </xf>
    <xf numFmtId="168" fontId="33" fillId="0" borderId="52" xfId="0" applyNumberFormat="1" applyFont="1" applyFill="1" applyBorder="1" applyAlignment="1">
      <alignment horizontal="center" vertical="center"/>
    </xf>
    <xf numFmtId="49" fontId="31" fillId="0" borderId="27" xfId="75" applyNumberFormat="1" applyFont="1" applyBorder="1" applyAlignment="1" applyProtection="1">
      <alignment horizontal="center" vertical="center" wrapText="1"/>
      <protection/>
    </xf>
    <xf numFmtId="44" fontId="3" fillId="0" borderId="33" xfId="0" applyNumberFormat="1" applyFont="1" applyBorder="1" applyAlignment="1">
      <alignment vertical="center"/>
    </xf>
    <xf numFmtId="44" fontId="3" fillId="0" borderId="25" xfId="83" applyNumberFormat="1" applyFont="1" applyFill="1" applyBorder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68" fontId="4" fillId="0" borderId="32" xfId="127" applyFont="1" applyFill="1" applyBorder="1">
      <alignment wrapText="1"/>
    </xf>
    <xf numFmtId="0" fontId="3" fillId="0" borderId="3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9" xfId="105" applyFont="1" applyFill="1" applyBorder="1" applyAlignment="1">
      <alignment horizontal="center" vertical="center"/>
      <protection/>
    </xf>
    <xf numFmtId="0" fontId="3" fillId="0" borderId="42" xfId="105" applyFont="1" applyFill="1" applyBorder="1" applyAlignment="1">
      <alignment horizontal="center" vertical="center"/>
      <protection/>
    </xf>
    <xf numFmtId="168" fontId="3" fillId="0" borderId="42" xfId="83" applyNumberFormat="1" applyFont="1" applyFill="1" applyBorder="1" applyAlignment="1" applyProtection="1">
      <alignment horizontal="center" vertical="center" wrapText="1"/>
      <protection/>
    </xf>
    <xf numFmtId="168" fontId="3" fillId="0" borderId="53" xfId="83" applyNumberFormat="1" applyFont="1" applyFill="1" applyBorder="1" applyAlignment="1" applyProtection="1">
      <alignment horizontal="center" vertical="center" wrapText="1"/>
      <protection/>
    </xf>
    <xf numFmtId="49" fontId="33" fillId="0" borderId="19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168" fontId="4" fillId="0" borderId="0" xfId="127" applyFont="1" applyFill="1" applyBorder="1">
      <alignment wrapText="1"/>
    </xf>
    <xf numFmtId="168" fontId="4" fillId="58" borderId="23" xfId="127" applyFont="1" applyFill="1" applyBorder="1" applyProtection="1">
      <alignment wrapText="1"/>
      <protection/>
    </xf>
    <xf numFmtId="168" fontId="4" fillId="0" borderId="23" xfId="127" applyFont="1" applyFill="1" applyBorder="1" applyProtection="1">
      <alignment wrapText="1"/>
      <protection/>
    </xf>
    <xf numFmtId="168" fontId="4" fillId="0" borderId="19" xfId="127" applyFont="1" applyFill="1" applyBorder="1">
      <alignment wrapText="1"/>
    </xf>
    <xf numFmtId="168" fontId="4" fillId="0" borderId="25" xfId="127" applyFont="1" applyFill="1" applyBorder="1">
      <alignment wrapText="1"/>
    </xf>
    <xf numFmtId="168" fontId="4" fillId="0" borderId="0" xfId="127" applyFont="1" applyFill="1" applyBorder="1" applyProtection="1">
      <alignment wrapText="1"/>
      <protection/>
    </xf>
    <xf numFmtId="168" fontId="4" fillId="56" borderId="19" xfId="127" applyFont="1" applyFill="1" applyBorder="1">
      <alignment wrapText="1"/>
    </xf>
    <xf numFmtId="168" fontId="4" fillId="0" borderId="19" xfId="127" applyFont="1" applyBorder="1">
      <alignment wrapText="1"/>
    </xf>
    <xf numFmtId="168" fontId="4" fillId="0" borderId="55" xfId="127" applyFont="1" applyBorder="1">
      <alignment wrapText="1"/>
    </xf>
    <xf numFmtId="168" fontId="4" fillId="0" borderId="56" xfId="127" applyFont="1" applyBorder="1">
      <alignment wrapText="1"/>
    </xf>
    <xf numFmtId="168" fontId="4" fillId="0" borderId="0" xfId="127" applyFont="1">
      <alignment wrapText="1"/>
    </xf>
    <xf numFmtId="0" fontId="3" fillId="0" borderId="0" xfId="105" applyFont="1" applyFill="1" applyBorder="1" applyAlignment="1">
      <alignment horizontal="center" vertical="center"/>
      <protection/>
    </xf>
    <xf numFmtId="0" fontId="3" fillId="57" borderId="19" xfId="0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4" fillId="0" borderId="47" xfId="105" applyNumberFormat="1" applyFont="1" applyFill="1" applyBorder="1" applyAlignment="1">
      <alignment horizontal="center" vertical="center" wrapText="1"/>
      <protection/>
    </xf>
    <xf numFmtId="168" fontId="23" fillId="0" borderId="42" xfId="83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49" fontId="23" fillId="0" borderId="53" xfId="105" applyNumberFormat="1" applyFont="1" applyFill="1" applyBorder="1" applyAlignment="1">
      <alignment horizontal="center" vertical="center" wrapText="1"/>
      <protection/>
    </xf>
    <xf numFmtId="0" fontId="23" fillId="0" borderId="42" xfId="105" applyFont="1" applyFill="1" applyBorder="1" applyAlignment="1">
      <alignment horizontal="center" vertical="center" wrapText="1"/>
      <protection/>
    </xf>
    <xf numFmtId="168" fontId="35" fillId="60" borderId="19" xfId="83" applyNumberFormat="1" applyFont="1" applyFill="1" applyBorder="1" applyAlignment="1" applyProtection="1">
      <alignment horizontal="center" vertical="center" wrapText="1"/>
      <protection/>
    </xf>
    <xf numFmtId="44" fontId="35" fillId="60" borderId="19" xfId="105" applyNumberFormat="1" applyFont="1" applyFill="1" applyBorder="1" applyAlignment="1">
      <alignment vertical="center"/>
      <protection/>
    </xf>
    <xf numFmtId="168" fontId="4" fillId="0" borderId="0" xfId="0" applyNumberFormat="1" applyFont="1" applyBorder="1" applyAlignment="1">
      <alignment horizontal="center" vertical="center"/>
    </xf>
    <xf numFmtId="168" fontId="3" fillId="61" borderId="57" xfId="83" applyNumberFormat="1" applyFont="1" applyFill="1" applyBorder="1" applyAlignment="1" applyProtection="1">
      <alignment horizontal="center" vertical="center" wrapText="1"/>
      <protection/>
    </xf>
    <xf numFmtId="168" fontId="3" fillId="61" borderId="58" xfId="83" applyNumberFormat="1" applyFont="1" applyFill="1" applyBorder="1" applyAlignment="1" applyProtection="1">
      <alignment horizontal="center" vertical="center" wrapText="1"/>
      <protection/>
    </xf>
    <xf numFmtId="168" fontId="3" fillId="61" borderId="59" xfId="83" applyNumberFormat="1" applyFont="1" applyFill="1" applyBorder="1" applyAlignment="1" applyProtection="1">
      <alignment horizontal="center" vertical="center" wrapText="1"/>
      <protection/>
    </xf>
    <xf numFmtId="44" fontId="3" fillId="61" borderId="0" xfId="0" applyNumberFormat="1" applyFont="1" applyFill="1" applyBorder="1" applyAlignment="1">
      <alignment vertical="center"/>
    </xf>
    <xf numFmtId="43" fontId="4" fillId="61" borderId="0" xfId="0" applyNumberFormat="1" applyFont="1" applyFill="1" applyBorder="1" applyAlignment="1">
      <alignment horizontal="center" vertical="center"/>
    </xf>
    <xf numFmtId="44" fontId="3" fillId="61" borderId="56" xfId="0" applyNumberFormat="1" applyFont="1" applyFill="1" applyBorder="1" applyAlignment="1">
      <alignment vertical="center"/>
    </xf>
    <xf numFmtId="0" fontId="3" fillId="61" borderId="0" xfId="0" applyFont="1" applyFill="1" applyBorder="1" applyAlignment="1">
      <alignment vertical="center"/>
    </xf>
    <xf numFmtId="0" fontId="3" fillId="61" borderId="0" xfId="0" applyFont="1" applyFill="1" applyBorder="1" applyAlignment="1">
      <alignment horizontal="center" vertical="center"/>
    </xf>
    <xf numFmtId="0" fontId="3" fillId="61" borderId="56" xfId="0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wrapText="1"/>
    </xf>
    <xf numFmtId="168" fontId="4" fillId="0" borderId="60" xfId="83" applyNumberFormat="1" applyFont="1" applyFill="1" applyBorder="1" applyAlignment="1" applyProtection="1">
      <alignment vertical="center" wrapText="1"/>
      <protection/>
    </xf>
    <xf numFmtId="44" fontId="4" fillId="0" borderId="33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44" fontId="3" fillId="0" borderId="19" xfId="83" applyNumberFormat="1" applyFont="1" applyFill="1" applyBorder="1" applyAlignment="1" applyProtection="1">
      <alignment horizontal="center" vertical="center" wrapText="1"/>
      <protection/>
    </xf>
    <xf numFmtId="168" fontId="3" fillId="0" borderId="42" xfId="0" applyNumberFormat="1" applyFont="1" applyBorder="1" applyAlignment="1">
      <alignment horizontal="center" vertical="center"/>
    </xf>
    <xf numFmtId="14" fontId="4" fillId="0" borderId="42" xfId="0" applyNumberFormat="1" applyFont="1" applyBorder="1" applyAlignment="1">
      <alignment horizontal="center" vertical="center"/>
    </xf>
    <xf numFmtId="0" fontId="4" fillId="0" borderId="34" xfId="105" applyFont="1" applyFill="1" applyBorder="1" applyAlignment="1">
      <alignment vertical="center"/>
      <protection/>
    </xf>
    <xf numFmtId="168" fontId="3" fillId="0" borderId="38" xfId="0" applyNumberFormat="1" applyFont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vertical="center" wrapText="1"/>
    </xf>
    <xf numFmtId="49" fontId="4" fillId="0" borderId="63" xfId="0" applyNumberFormat="1" applyFont="1" applyFill="1" applyBorder="1" applyAlignment="1">
      <alignment horizontal="left" vertical="center" wrapText="1"/>
    </xf>
    <xf numFmtId="44" fontId="3" fillId="0" borderId="30" xfId="0" applyNumberFormat="1" applyFont="1" applyBorder="1" applyAlignment="1">
      <alignment vertical="center"/>
    </xf>
    <xf numFmtId="49" fontId="1" fillId="0" borderId="64" xfId="0" applyNumberFormat="1" applyFont="1" applyBorder="1" applyAlignment="1">
      <alignment vertical="center"/>
    </xf>
    <xf numFmtId="49" fontId="1" fillId="0" borderId="64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44" fontId="4" fillId="0" borderId="25" xfId="0" applyNumberFormat="1" applyFont="1" applyBorder="1" applyAlignment="1">
      <alignment vertical="center"/>
    </xf>
    <xf numFmtId="44" fontId="3" fillId="0" borderId="25" xfId="0" applyNumberFormat="1" applyFont="1" applyBorder="1" applyAlignment="1">
      <alignment vertical="center"/>
    </xf>
    <xf numFmtId="168" fontId="3" fillId="0" borderId="4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4" fontId="3" fillId="61" borderId="65" xfId="0" applyNumberFormat="1" applyFont="1" applyFill="1" applyBorder="1" applyAlignment="1">
      <alignment vertical="center"/>
    </xf>
    <xf numFmtId="168" fontId="3" fillId="0" borderId="30" xfId="0" applyNumberFormat="1" applyFont="1" applyBorder="1" applyAlignment="1">
      <alignment horizontal="center" vertical="center"/>
    </xf>
    <xf numFmtId="44" fontId="3" fillId="0" borderId="66" xfId="0" applyNumberFormat="1" applyFont="1" applyFill="1" applyBorder="1" applyAlignment="1">
      <alignment vertical="center"/>
    </xf>
    <xf numFmtId="43" fontId="3" fillId="0" borderId="67" xfId="0" applyNumberFormat="1" applyFont="1" applyFill="1" applyBorder="1" applyAlignment="1">
      <alignment vertical="center"/>
    </xf>
    <xf numFmtId="0" fontId="2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4" fontId="3" fillId="61" borderId="5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4" fontId="3" fillId="61" borderId="59" xfId="83" applyNumberFormat="1" applyFont="1" applyFill="1" applyBorder="1" applyAlignment="1" applyProtection="1">
      <alignment horizontal="center" vertical="center" wrapText="1"/>
      <protection/>
    </xf>
    <xf numFmtId="44" fontId="4" fillId="0" borderId="27" xfId="83" applyNumberFormat="1" applyFont="1" applyFill="1" applyBorder="1" applyAlignment="1" applyProtection="1">
      <alignment vertical="center" wrapText="1"/>
      <protection/>
    </xf>
    <xf numFmtId="44" fontId="4" fillId="62" borderId="19" xfId="88" applyNumberFormat="1" applyFont="1" applyFill="1" applyBorder="1" applyAlignment="1" applyProtection="1">
      <alignment vertical="center" wrapText="1"/>
      <protection/>
    </xf>
    <xf numFmtId="44" fontId="25" fillId="62" borderId="19" xfId="88" applyNumberFormat="1" applyFont="1" applyFill="1" applyBorder="1" applyAlignment="1" applyProtection="1">
      <alignment vertical="center" wrapText="1"/>
      <protection/>
    </xf>
    <xf numFmtId="44" fontId="25" fillId="0" borderId="19" xfId="83" applyNumberFormat="1" applyFont="1" applyFill="1" applyBorder="1" applyAlignment="1" applyProtection="1">
      <alignment horizontal="center" vertical="center" wrapText="1"/>
      <protection/>
    </xf>
    <xf numFmtId="44" fontId="4" fillId="0" borderId="29" xfId="83" applyNumberFormat="1" applyFont="1" applyFill="1" applyBorder="1" applyAlignment="1" applyProtection="1">
      <alignment horizontal="center" vertical="center" wrapText="1"/>
      <protection/>
    </xf>
    <xf numFmtId="44" fontId="3" fillId="0" borderId="19" xfId="0" applyNumberFormat="1" applyFont="1" applyFill="1" applyBorder="1" applyAlignment="1">
      <alignment vertical="center"/>
    </xf>
    <xf numFmtId="168" fontId="3" fillId="0" borderId="68" xfId="127" applyFont="1" applyBorder="1" applyAlignment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44" fontId="3" fillId="0" borderId="19" xfId="0" applyNumberFormat="1" applyFont="1" applyFill="1" applyBorder="1" applyAlignment="1">
      <alignment horizontal="right" vertical="center"/>
    </xf>
    <xf numFmtId="168" fontId="3" fillId="0" borderId="52" xfId="0" applyNumberFormat="1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vertical="center"/>
    </xf>
    <xf numFmtId="44" fontId="3" fillId="0" borderId="69" xfId="0" applyNumberFormat="1" applyFont="1" applyFill="1" applyBorder="1" applyAlignment="1">
      <alignment vertical="center"/>
    </xf>
    <xf numFmtId="49" fontId="4" fillId="58" borderId="19" xfId="0" applyNumberFormat="1" applyFont="1" applyFill="1" applyBorder="1" applyAlignment="1">
      <alignment horizontal="center" vertical="center" wrapText="1"/>
    </xf>
    <xf numFmtId="0" fontId="4" fillId="58" borderId="19" xfId="0" applyNumberFormat="1" applyFont="1" applyFill="1" applyBorder="1" applyAlignment="1">
      <alignment vertical="center" wrapText="1"/>
    </xf>
    <xf numFmtId="49" fontId="4" fillId="58" borderId="19" xfId="0" applyNumberFormat="1" applyFont="1" applyFill="1" applyBorder="1" applyAlignment="1">
      <alignment horizontal="left" vertical="center" wrapText="1"/>
    </xf>
    <xf numFmtId="44" fontId="4" fillId="58" borderId="19" xfId="83" applyNumberFormat="1" applyFont="1" applyFill="1" applyBorder="1" applyAlignment="1" applyProtection="1">
      <alignment horizontal="center" vertical="center" wrapText="1"/>
      <protection/>
    </xf>
    <xf numFmtId="44" fontId="4" fillId="58" borderId="19" xfId="0" applyNumberFormat="1" applyFont="1" applyFill="1" applyBorder="1" applyAlignment="1">
      <alignment vertical="center"/>
    </xf>
    <xf numFmtId="44" fontId="3" fillId="58" borderId="19" xfId="0" applyNumberFormat="1" applyFont="1" applyFill="1" applyBorder="1" applyAlignment="1">
      <alignment vertical="center"/>
    </xf>
    <xf numFmtId="0" fontId="4" fillId="58" borderId="19" xfId="0" applyFont="1" applyFill="1" applyBorder="1" applyAlignment="1">
      <alignment horizontal="center" vertical="center" wrapText="1"/>
    </xf>
    <xf numFmtId="0" fontId="4" fillId="58" borderId="19" xfId="0" applyFont="1" applyFill="1" applyBorder="1" applyAlignment="1">
      <alignment horizontal="center" vertical="center"/>
    </xf>
    <xf numFmtId="0" fontId="3" fillId="58" borderId="42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vertical="center" wrapText="1"/>
    </xf>
    <xf numFmtId="44" fontId="4" fillId="58" borderId="19" xfId="88" applyNumberFormat="1" applyFont="1" applyFill="1" applyBorder="1" applyAlignment="1" applyProtection="1">
      <alignment vertical="center" wrapText="1"/>
      <protection/>
    </xf>
    <xf numFmtId="0" fontId="3" fillId="58" borderId="19" xfId="0" applyNumberFormat="1" applyFont="1" applyFill="1" applyBorder="1" applyAlignment="1">
      <alignment horizontal="center" vertical="center" wrapText="1"/>
    </xf>
    <xf numFmtId="168" fontId="33" fillId="58" borderId="52" xfId="0" applyNumberFormat="1" applyFont="1" applyFill="1" applyBorder="1" applyAlignment="1">
      <alignment horizontal="center" vertical="center"/>
    </xf>
    <xf numFmtId="0" fontId="25" fillId="58" borderId="3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4" fillId="0" borderId="70" xfId="105" applyNumberFormat="1" applyFont="1" applyFill="1" applyBorder="1" applyAlignment="1">
      <alignment horizontal="left" vertical="center" wrapText="1"/>
      <protection/>
    </xf>
    <xf numFmtId="49" fontId="31" fillId="0" borderId="68" xfId="75" applyNumberFormat="1" applyFont="1" applyBorder="1" applyAlignment="1" applyProtection="1">
      <alignment horizontal="center" vertical="center" wrapText="1"/>
      <protection/>
    </xf>
    <xf numFmtId="0" fontId="4" fillId="0" borderId="68" xfId="0" applyNumberFormat="1" applyFont="1" applyFill="1" applyBorder="1" applyAlignment="1">
      <alignment vertical="center" wrapText="1"/>
    </xf>
    <xf numFmtId="49" fontId="4" fillId="0" borderId="68" xfId="0" applyNumberFormat="1" applyFont="1" applyFill="1" applyBorder="1" applyAlignment="1">
      <alignment horizontal="left" vertical="center" wrapText="1"/>
    </xf>
    <xf numFmtId="168" fontId="4" fillId="0" borderId="68" xfId="83" applyNumberFormat="1" applyFont="1" applyFill="1" applyBorder="1" applyAlignment="1" applyProtection="1">
      <alignment horizontal="center" vertical="center" wrapText="1"/>
      <protection/>
    </xf>
    <xf numFmtId="44" fontId="4" fillId="0" borderId="68" xfId="83" applyNumberFormat="1" applyFont="1" applyFill="1" applyBorder="1" applyAlignment="1" applyProtection="1">
      <alignment horizontal="center" vertical="center" wrapText="1"/>
      <protection/>
    </xf>
    <xf numFmtId="49" fontId="1" fillId="0" borderId="68" xfId="0" applyNumberFormat="1" applyFont="1" applyBorder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4" fontId="4" fillId="0" borderId="51" xfId="0" applyNumberFormat="1" applyFont="1" applyBorder="1" applyAlignment="1">
      <alignment horizontal="center" vertical="center"/>
    </xf>
    <xf numFmtId="49" fontId="4" fillId="0" borderId="37" xfId="105" applyNumberFormat="1" applyFont="1" applyFill="1" applyBorder="1" applyAlignment="1">
      <alignment horizontal="left" vertical="center" wrapText="1"/>
      <protection/>
    </xf>
    <xf numFmtId="168" fontId="3" fillId="0" borderId="19" xfId="127" applyFont="1" applyBorder="1" applyAlignment="1">
      <alignment horizontal="center" wrapText="1"/>
    </xf>
    <xf numFmtId="4" fontId="36" fillId="0" borderId="0" xfId="0" applyNumberFormat="1" applyFont="1" applyFill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44" fontId="4" fillId="0" borderId="27" xfId="0" applyNumberFormat="1" applyFont="1" applyBorder="1" applyAlignment="1">
      <alignment vertical="center"/>
    </xf>
    <xf numFmtId="44" fontId="14" fillId="0" borderId="3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72" xfId="0" applyNumberFormat="1" applyFont="1" applyBorder="1" applyAlignment="1">
      <alignment horizontal="left" vertical="center" wrapText="1"/>
    </xf>
    <xf numFmtId="49" fontId="4" fillId="0" borderId="73" xfId="0" applyNumberFormat="1" applyFont="1" applyBorder="1" applyAlignment="1">
      <alignment horizontal="left" vertical="center" wrapText="1"/>
    </xf>
    <xf numFmtId="49" fontId="4" fillId="0" borderId="7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44" fontId="4" fillId="0" borderId="27" xfId="83" applyNumberFormat="1" applyFont="1" applyFill="1" applyBorder="1" applyAlignment="1" applyProtection="1">
      <alignment horizontal="center" vertical="center" wrapText="1"/>
      <protection/>
    </xf>
    <xf numFmtId="44" fontId="4" fillId="0" borderId="33" xfId="83" applyNumberFormat="1" applyFont="1" applyFill="1" applyBorder="1" applyAlignment="1" applyProtection="1">
      <alignment horizontal="center" vertical="center" wrapText="1"/>
      <protection/>
    </xf>
    <xf numFmtId="0" fontId="3" fillId="56" borderId="19" xfId="0" applyFont="1" applyFill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/>
    </xf>
    <xf numFmtId="49" fontId="3" fillId="0" borderId="55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9" fontId="4" fillId="0" borderId="27" xfId="0" applyNumberFormat="1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4" fontId="23" fillId="0" borderId="43" xfId="0" applyNumberFormat="1" applyFont="1" applyBorder="1" applyAlignment="1">
      <alignment horizontal="center" vertical="center" wrapText="1"/>
    </xf>
    <xf numFmtId="44" fontId="23" fillId="0" borderId="60" xfId="0" applyNumberFormat="1" applyFont="1" applyBorder="1" applyAlignment="1">
      <alignment horizontal="center" vertical="center" wrapText="1"/>
    </xf>
    <xf numFmtId="44" fontId="23" fillId="0" borderId="6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8" fontId="3" fillId="0" borderId="27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4" fontId="3" fillId="0" borderId="27" xfId="0" applyNumberFormat="1" applyFont="1" applyBorder="1" applyAlignment="1">
      <alignment vertical="center"/>
    </xf>
    <xf numFmtId="44" fontId="3" fillId="0" borderId="33" xfId="0" applyNumberFormat="1" applyFont="1" applyBorder="1" applyAlignment="1">
      <alignment vertical="center"/>
    </xf>
    <xf numFmtId="0" fontId="3" fillId="0" borderId="75" xfId="0" applyFont="1" applyFill="1" applyBorder="1" applyAlignment="1">
      <alignment horizontal="center" vertical="center" textRotation="90"/>
    </xf>
    <xf numFmtId="0" fontId="3" fillId="0" borderId="76" xfId="0" applyFont="1" applyFill="1" applyBorder="1" applyAlignment="1">
      <alignment horizontal="center" vertical="center" textRotation="90"/>
    </xf>
    <xf numFmtId="0" fontId="3" fillId="0" borderId="77" xfId="0" applyFont="1" applyFill="1" applyBorder="1" applyAlignment="1">
      <alignment horizontal="center" vertical="center" textRotation="90"/>
    </xf>
    <xf numFmtId="49" fontId="3" fillId="61" borderId="57" xfId="0" applyNumberFormat="1" applyFont="1" applyFill="1" applyBorder="1" applyAlignment="1">
      <alignment horizontal="center" vertical="center" wrapText="1"/>
    </xf>
    <xf numFmtId="49" fontId="3" fillId="61" borderId="5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72" xfId="0" applyNumberFormat="1" applyFont="1" applyFill="1" applyBorder="1" applyAlignment="1">
      <alignment horizontal="left" vertical="center" wrapText="1"/>
    </xf>
    <xf numFmtId="49" fontId="4" fillId="0" borderId="73" xfId="0" applyNumberFormat="1" applyFont="1" applyFill="1" applyBorder="1" applyAlignment="1">
      <alignment horizontal="left" vertical="center" wrapText="1"/>
    </xf>
    <xf numFmtId="0" fontId="7" fillId="63" borderId="30" xfId="0" applyFont="1" applyFill="1" applyBorder="1" applyAlignment="1">
      <alignment horizontal="center" vertical="center"/>
    </xf>
    <xf numFmtId="0" fontId="7" fillId="63" borderId="0" xfId="0" applyFont="1" applyFill="1" applyBorder="1" applyAlignment="1">
      <alignment horizontal="center" vertical="center"/>
    </xf>
    <xf numFmtId="44" fontId="7" fillId="63" borderId="0" xfId="0" applyNumberFormat="1" applyFont="1" applyFill="1" applyBorder="1" applyAlignment="1">
      <alignment horizontal="center" vertical="center"/>
    </xf>
    <xf numFmtId="44" fontId="26" fillId="63" borderId="0" xfId="0" applyNumberFormat="1" applyFont="1" applyFill="1" applyBorder="1" applyAlignment="1">
      <alignment horizontal="center" vertical="center"/>
    </xf>
    <xf numFmtId="44" fontId="3" fillId="0" borderId="23" xfId="0" applyNumberFormat="1" applyFont="1" applyBorder="1" applyAlignment="1">
      <alignment horizontal="center" vertical="center" wrapText="1"/>
    </xf>
    <xf numFmtId="44" fontId="3" fillId="0" borderId="19" xfId="0" applyNumberFormat="1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58" borderId="49" xfId="0" applyFont="1" applyFill="1" applyBorder="1" applyAlignment="1">
      <alignment horizontal="center" vertical="center" wrapText="1"/>
    </xf>
    <xf numFmtId="0" fontId="3" fillId="58" borderId="50" xfId="0" applyFont="1" applyFill="1" applyBorder="1" applyAlignment="1">
      <alignment horizontal="center" vertical="center" wrapText="1"/>
    </xf>
    <xf numFmtId="0" fontId="3" fillId="58" borderId="51" xfId="0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textRotation="90"/>
    </xf>
    <xf numFmtId="0" fontId="3" fillId="0" borderId="79" xfId="0" applyFont="1" applyFill="1" applyBorder="1" applyAlignment="1">
      <alignment horizontal="center" vertical="center" textRotation="90"/>
    </xf>
    <xf numFmtId="0" fontId="3" fillId="0" borderId="80" xfId="0" applyFont="1" applyFill="1" applyBorder="1" applyAlignment="1">
      <alignment horizontal="center" vertical="center" textRotation="90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81" xfId="0" applyNumberFormat="1" applyFont="1" applyBorder="1" applyAlignment="1">
      <alignment horizontal="left" vertical="center" wrapText="1"/>
    </xf>
    <xf numFmtId="49" fontId="4" fillId="0" borderId="82" xfId="0" applyNumberFormat="1" applyFont="1" applyFill="1" applyBorder="1" applyAlignment="1">
      <alignment horizontal="left" vertical="center" wrapText="1"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Colore 1" xfId="27"/>
    <cellStyle name="20% - Colore 2" xfId="28"/>
    <cellStyle name="20% - Colore 3" xfId="29"/>
    <cellStyle name="20% - Colore 4" xfId="30"/>
    <cellStyle name="20% - Colore 5" xfId="31"/>
    <cellStyle name="20% - Colore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Colore 1" xfId="45"/>
    <cellStyle name="40% - Colore 2" xfId="46"/>
    <cellStyle name="40% - Colore 3" xfId="47"/>
    <cellStyle name="40% - Colore 4" xfId="48"/>
    <cellStyle name="40% - Colore 5" xfId="49"/>
    <cellStyle name="40% - Colore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olo" xfId="70"/>
    <cellStyle name="Calculation" xfId="71"/>
    <cellStyle name="Cella collegata" xfId="72"/>
    <cellStyle name="Cella da controllare" xfId="73"/>
    <cellStyle name="Check Cell" xfId="74"/>
    <cellStyle name="Hyperlink" xfId="75"/>
    <cellStyle name="Followed Hyperlink" xfId="76"/>
    <cellStyle name="Colore 1" xfId="77"/>
    <cellStyle name="Colore 2" xfId="78"/>
    <cellStyle name="Colore 3" xfId="79"/>
    <cellStyle name="Colore 4" xfId="80"/>
    <cellStyle name="Colore 5" xfId="81"/>
    <cellStyle name="Colore 6" xfId="82"/>
    <cellStyle name="Euro" xfId="83"/>
    <cellStyle name="Euro 2" xfId="84"/>
    <cellStyle name="Euro 3" xfId="85"/>
    <cellStyle name="Excel_BuiltIn_Output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Input 2" xfId="94"/>
    <cellStyle name="Linked Cell" xfId="95"/>
    <cellStyle name="Comma" xfId="96"/>
    <cellStyle name="Comma [0]" xfId="97"/>
    <cellStyle name="Migliaia 2" xfId="98"/>
    <cellStyle name="Neutral" xfId="99"/>
    <cellStyle name="Neutrale" xfId="100"/>
    <cellStyle name="Normale 2" xfId="101"/>
    <cellStyle name="Normale 3" xfId="102"/>
    <cellStyle name="Normale 4" xfId="103"/>
    <cellStyle name="Normale 5" xfId="104"/>
    <cellStyle name="Normale 6" xfId="105"/>
    <cellStyle name="Nota" xfId="106"/>
    <cellStyle name="Note" xfId="107"/>
    <cellStyle name="Output" xfId="108"/>
    <cellStyle name="Output 2" xfId="109"/>
    <cellStyle name="Percent" xfId="110"/>
    <cellStyle name="Standard_Formular Deckungsbeitrag mit Preislisten" xfId="111"/>
    <cellStyle name="Testo avviso" xfId="112"/>
    <cellStyle name="Testo descrittivo" xfId="113"/>
    <cellStyle name="Title" xfId="114"/>
    <cellStyle name="Titolo" xfId="115"/>
    <cellStyle name="Titolo 1" xfId="116"/>
    <cellStyle name="Titolo 2" xfId="117"/>
    <cellStyle name="Titolo 3" xfId="118"/>
    <cellStyle name="Titolo 4" xfId="119"/>
    <cellStyle name="Total" xfId="120"/>
    <cellStyle name="Totale" xfId="121"/>
    <cellStyle name="Valore non valido" xfId="122"/>
    <cellStyle name="Valore valido" xfId="123"/>
    <cellStyle name="Currency" xfId="124"/>
    <cellStyle name="Currency [0]" xfId="125"/>
    <cellStyle name="Valuta [0] 2" xfId="126"/>
    <cellStyle name="Valuta 2" xfId="127"/>
    <cellStyle name="Valuta 3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DOCUMENTALE\provveditorato\pubblica\APPROVVIGIONAMENTI%20&amp;%20INGEGNERIA%20CLINICA\Documenti%20Ing-Clinica\per%20regione\Pratiche%20Trasmesse\12-02.pdf" TargetMode="External" /><Relationship Id="rId2" Type="http://schemas.openxmlformats.org/officeDocument/2006/relationships/hyperlink" Target="\\DOCUMENTALE\provveditorato\pubblica\APPROVVIGIONAMENTI%20&amp;%20INGEGNERIA%20CLINICA\Documenti%20Ing-Clinica\per%20regione\Pratiche%20Trasmesse\12-02.pdf" TargetMode="External" /><Relationship Id="rId3" Type="http://schemas.openxmlformats.org/officeDocument/2006/relationships/hyperlink" Target="\\DOCUMENTALE\provveditorato\pubblica\APPROVVIGIONAMENTI%20&amp;%20INGEGNERIA%20CLINICA\Documenti%20Ing-Clinica\per%20regione\Pratiche%20Trasmesse\12-49.pdf" TargetMode="External" /><Relationship Id="rId4" Type="http://schemas.openxmlformats.org/officeDocument/2006/relationships/hyperlink" Target="\\DOCUMENTALE\provveditorato\pubblica\APPROVVIGIONAMENTI%20&amp;%20INGEGNERIA%20CLINICA\Documenti%20Ing-Clinica\per%20regione\Pratiche%20Trasmesse\12-66.pdf" TargetMode="External" /><Relationship Id="rId5" Type="http://schemas.openxmlformats.org/officeDocument/2006/relationships/hyperlink" Target="\\DOCUMENTALE\provveditorato\pubblica\APPROVVIGIONAMENTI%20&amp;%20INGEGNERIA%20CLINICA\Documenti%20Ing-Clinica\per%20regione\Pratiche%20Trasmesse\12-65.pdf" TargetMode="External" /><Relationship Id="rId6" Type="http://schemas.openxmlformats.org/officeDocument/2006/relationships/hyperlink" Target="\\DOCUMENTALE\provveditorato\pubblica\APPROVVIGIONAMENTI%20&amp;%20INGEGNERIA%20CLINICA\Documenti%20Ing-Clinica\per%20regione\Pratiche%20Trasmesse\12-168.pdf" TargetMode="External" /><Relationship Id="rId7" Type="http://schemas.openxmlformats.org/officeDocument/2006/relationships/hyperlink" Target="\\DOCUMENTALE\provveditorato\pubblica\APPROVVIGIONAMENTI%20&amp;%20INGEGNERIA%20CLINICA\Documenti%20Ing-Clinica\per%20regione\Pratiche%20Trasmesse\sonde_gastroent.pdf" TargetMode="External" /><Relationship Id="rId8" Type="http://schemas.openxmlformats.org/officeDocument/2006/relationships/hyperlink" Target="\\DOCUMENTALE\provveditorato\pubblica\APPROVVIGIONAMENTI%20&amp;%20INGEGNERIA%20CLINICA\Documenti%20Ing-Clinica\per%20regione\Pratiche%20Trasmesse\12-63.pdf" TargetMode="External" /><Relationship Id="rId9" Type="http://schemas.openxmlformats.org/officeDocument/2006/relationships/hyperlink" Target="\\DOCUMENTALE\provveditorato\pubblica\APPROVVIGIONAMENTI%20&amp;%20INGEGNERIA%20CLINICA\Documenti%20Ing-Clinica\per%20regione\Pratiche%20Trasmesse\12-152" TargetMode="External" /><Relationship Id="rId10" Type="http://schemas.openxmlformats.org/officeDocument/2006/relationships/hyperlink" Target="\\DOCUMENTALE\provveditorato\pubblica\APPROVVIGIONAMENTI%20&amp;%20INGEGNERIA%20CLINICA\Documenti%20Ing-Clinica\per%20regione\Pratiche%20Trasmesse\12-173.doc" TargetMode="External" /><Relationship Id="rId11" Type="http://schemas.openxmlformats.org/officeDocument/2006/relationships/hyperlink" Target="\\DOCUMENTALE\provveditorato\pubblica\APPROVVIGIONAMENTI%20&amp;%20INGEGNERIA%20CLINICA\Documenti%20Ing-Clinica\per%20regione\Pratiche%20Trasmesse\12-172.doc" TargetMode="External" /><Relationship Id="rId12" Type="http://schemas.openxmlformats.org/officeDocument/2006/relationships/hyperlink" Target="\\DOCUMENTALE\provveditorato\pubblica\APPROVVIGIONAMENTI%20&amp;%20INGEGNERIA%20CLINICA\Documenti%20Ing-Clinica\per%20regione\Pratiche%20Trasmesse\4159-12%20contrangolo%20+%20manipolo%20Henry%20Schen%20Krugg.pdf" TargetMode="External" /><Relationship Id="rId13" Type="http://schemas.openxmlformats.org/officeDocument/2006/relationships/hyperlink" Target="\\DOCUMENTALE\provveditorato\pubblica\APPROVVIGIONAMENTI%20&amp;%20INGEGNERIA%20CLINICA\Documenti%20Ing-Clinica\per%20regione\Pratiche%20Trasmesse\4199-12%20micromotore%20%20Duell.pdf" TargetMode="External" /><Relationship Id="rId14" Type="http://schemas.openxmlformats.org/officeDocument/2006/relationships/hyperlink" Target="\\DOCUMENTALE\provveditorato\pubblica\APPROVVIGIONAMENTI%20&amp;%20INGEGNERIA%20CLINICA\Documenti%20Ing-Clinica\per%20regione\Pratiche%20Trasmesse\4159-12%20contrangolo%20+%20manipolo%20Henry%20Schen%20Krugg.pdf" TargetMode="External" /><Relationship Id="rId15" Type="http://schemas.openxmlformats.org/officeDocument/2006/relationships/hyperlink" Target="\\DOCUMENTALE\provveditorato\pubblica\APPROVVIGIONAMENTI%20&amp;%20INGEGNERIA%20CLINICA\Documenti%20Ing-Clinica\per%20regione\Pratiche%20Trasmesse\12-147.doc" TargetMode="External" /><Relationship Id="rId16" Type="http://schemas.openxmlformats.org/officeDocument/2006/relationships/hyperlink" Target="\\DOCUMENTALE\provveditorato\pubblica\APPROVVIGIONAMENTI%20&amp;%20INGEGNERIA%20CLINICA\Documenti%20Ing-Clinica\per%20regione\Pratiche%20Trasmesse\12-174.doc" TargetMode="External" /><Relationship Id="rId17" Type="http://schemas.openxmlformats.org/officeDocument/2006/relationships/hyperlink" Target="\\DOCUMENTALE\provveditorato\pubblica\APPROVVIGIONAMENTI%20&amp;%20INGEGNERIA%20CLINICA\Documenti%20Ing-Clinica\per%20regione\Pratiche%20Trasmesse\12-47.pdf" TargetMode="External" /><Relationship Id="rId18" Type="http://schemas.openxmlformats.org/officeDocument/2006/relationships/hyperlink" Target="\\DOCUMENTALE\provveditorato\pubblica\APPROVVIGIONAMENTI%20&amp;%20INGEGNERIA%20CLINICA\Documenti%20Ing-Clinica\per%20regione\Pratiche%20Trasmesse\12-24.pdf" TargetMode="External" /><Relationship Id="rId19" Type="http://schemas.openxmlformats.org/officeDocument/2006/relationships/hyperlink" Target="\\DOCUMENTALE\provveditorato\pubblica\APPROVVIGIONAMENTI%20&amp;%20INGEGNERIA%20CLINICA\Documenti%20Ing-Clinica\per%20regione\Pratiche%20Trasmesse\12-197%20blast%20freezer%20Marconi%20Greppi.pdf" TargetMode="External" /><Relationship Id="rId20" Type="http://schemas.openxmlformats.org/officeDocument/2006/relationships/hyperlink" Target="\\DOCUMENTALE\provveditorato\pubblica\APPROVVIGIONAMENTI%20&amp;%20INGEGNERIA%20CLINICA\Documenti%20Ing-Clinica\per%20regione\Pratiche%20Trasmesse\12-198.pdf" TargetMode="External" /><Relationship Id="rId21" Type="http://schemas.openxmlformats.org/officeDocument/2006/relationships/hyperlink" Target="\\DOCUMENTALE\provveditorato\pubblica\APPROVVIGIONAMENTI%20&amp;%20INGEGNERIA%20CLINICA\Documenti%20Ing-Clinica\per%20regione\Pratiche%20Trasmesse\12-201.pdf" TargetMode="External" /><Relationship Id="rId22" Type="http://schemas.openxmlformats.org/officeDocument/2006/relationships/hyperlink" Target="\\DOCUMENTALE\provveditorato\pubblica\APPROVVIGIONAMENTI%20&amp;%20INGEGNERIA%20CLINICA\Documenti%20Ing-Clinica\per%20regione\Pratiche%20Trasmesse\12-61.pdf" TargetMode="External" /><Relationship Id="rId23" Type="http://schemas.openxmlformats.org/officeDocument/2006/relationships/hyperlink" Target="\\DOCUMENTALE\provveditorato\pubblica\APPROVVIGIONAMENTI%20&amp;%20INGEGNERIA%20CLINICA\Documenti%20Ing-Clinica\per%20regione\Pratiche%20Trasmesse\12-60.pdf" TargetMode="External" /><Relationship Id="rId24" Type="http://schemas.openxmlformats.org/officeDocument/2006/relationships/hyperlink" Target="\\DOCUMENTALE\provveditorato\pubblica\APPROVVIGIONAMENTI%20&amp;%20INGEGNERIA%20CLINICA\Documenti%20Ing-Clinica\per%20regione\Pratiche%20Trasmesse\12-202.pdf" TargetMode="External" /><Relationship Id="rId25" Type="http://schemas.openxmlformats.org/officeDocument/2006/relationships/hyperlink" Target="\\DOCUMENTALE\provveditorato\pubblica\APPROVVIGIONAMENTI%20&amp;%20INGEGNERIA%20CLINICA\Documenti%20Ing-Clinica\per%20regione\Pratiche%20Trasmesse\12-200.pdf" TargetMode="External" /><Relationship Id="rId26" Type="http://schemas.openxmlformats.org/officeDocument/2006/relationships/hyperlink" Target="\\DOCUMENTALE\provveditorato\pubblica\APPROVVIGIONAMENTI%20&amp;%20INGEGNERIA%20CLINICA\Documenti%20Ing-Clinica\per%20regione\Pratiche%20Trasmesse\TRASFERIMENTI\12-205%20Cappe%20Bresolin" TargetMode="External" /><Relationship Id="rId27" Type="http://schemas.openxmlformats.org/officeDocument/2006/relationships/hyperlink" Target="\\DOCUMENTALE\provveditorato\pubblica\APPROVVIGIONAMENTI%20&amp;%20INGEGNERIA%20CLINICA\Documenti%20Ing-Clinica\per%20regione\Pratiche%20Trasmesse\TRASFERIMENTI\12-206%20CITOFLUORIMETRO%20IL%20FC%20500.pdf" TargetMode="External" /><Relationship Id="rId28" Type="http://schemas.openxmlformats.org/officeDocument/2006/relationships/hyperlink" Target="\\DOCUMENTALE\provveditorato\pubblica\APPROVVIGIONAMENTI%20&amp;%20INGEGNERIA%20CLINICA\Documenti%20Ing-Clinica\per%20regione\Pratiche%20Trasmesse\TRASFERIMENTI\12-207%20LEICA%20118731.pdf" TargetMode="External" /><Relationship Id="rId29" Type="http://schemas.openxmlformats.org/officeDocument/2006/relationships/hyperlink" Target="\\DOCUMENTALE\provveditorato\pubblica\APPROVVIGIONAMENTI%20&amp;%20INGEGNERIA%20CLINICA\Documenti%20Ing-Clinica\per%20regione\Pratiche%20Trasmesse\TRASFERIMENTI\12-208%20LEICA%20118546.pdf" TargetMode="External" /><Relationship Id="rId30" Type="http://schemas.openxmlformats.org/officeDocument/2006/relationships/hyperlink" Target="\\DOCUMENTALE\provveditorato\pubblica\APPROVVIGIONAMENTI%20&amp;%20INGEGNERIA%20CLINICA\Documenti%20Ing-Clinica\per%20regione\Pratiche%20Trasmesse\TRASFERIMENTI\12-209%20CELLA%20FRIGO%20CORTI.pdf" TargetMode="External" /><Relationship Id="rId31" Type="http://schemas.openxmlformats.org/officeDocument/2006/relationships/hyperlink" Target="\\DOCUMENTALE\provveditorato\pubblica\APPROVVIGIONAMENTI%20&amp;%20INGEGNERIA%20CLINICA\Documenti%20Ing-Clinica\per%20regione\Pratiche%20Trasmesse\inviate2011\1596-12%20centrifuga%20Hettich.pdf" TargetMode="External" /><Relationship Id="rId32" Type="http://schemas.openxmlformats.org/officeDocument/2006/relationships/hyperlink" Target="\\DOCUMENTALE\provveditorato\pubblica\APPROVVIGIONAMENTI%20&amp;%20INGEGNERIA%20CLINICA\Documenti%20Ing-Clinica\per%20regione\Pratiche%20Trasmesse\inviate2011\ordine%201655-12%20sistema%20radilogico%20mobile%20Fuji.pdf" TargetMode="External" /><Relationship Id="rId33" Type="http://schemas.openxmlformats.org/officeDocument/2006/relationships/hyperlink" Target="\\DOCUMENTALE\provveditorato\pubblica\APPROVVIGIONAMENTI%20&amp;%20INGEGNERIA%20CLINICA\Documenti%20Ing-Clinica\per%20regione\Pratiche%20Trasmesse\inviate2011\ORDINE%20SEDA%20DEFIBRILLATORI.pdf" TargetMode="External" /><Relationship Id="rId34" Type="http://schemas.openxmlformats.org/officeDocument/2006/relationships/hyperlink" Target="\\DOCUMENTALE\provveditorato\pubblica\APPROVVIGIONAMENTI%20&amp;%20INGEGNERIA%20CLINICA\Documenti%20Ing-Clinica\per%20regione\Pratiche%20Trasmesse\inviate2011\8256-12%20monitor%20ditta%20Mindray%20Medical.pdf" TargetMode="External" /><Relationship Id="rId35" Type="http://schemas.openxmlformats.org/officeDocument/2006/relationships/hyperlink" Target="\\DOCUMENTALE\provveditorato\pubblica\APPROVVIGIONAMENTI%20&amp;%20INGEGNERIA%20CLINICA\Documenti%20Ing-Clinica\per%20regione\Pratiche%20Trasmesse\inviate2011\8301-12%20monitor%20ditta%20Novaura.pdf" TargetMode="External" /><Relationship Id="rId36" Type="http://schemas.openxmlformats.org/officeDocument/2006/relationships/hyperlink" Target="\\DOCUMENTALE\provveditorato\pubblica\APPROVVIGIONAMENTI%20&amp;%20INGEGNERIA%20CLINICA\Documenti%20Ing-Clinica\per%20regione\Pratiche%20Trasmesse\inviate2011\4015-12%20scaldaplasma%20Sago%20Medica.pdf" TargetMode="External" /><Relationship Id="rId37" Type="http://schemas.openxmlformats.org/officeDocument/2006/relationships/hyperlink" Target="\\DOCUMENTALE\provveditorato\pubblica\APPROVVIGIONAMENTI%20&amp;%20INGEGNERIA%20CLINICA\Documenti%20Ing-Clinica\per%20regione\Pratiche%20Trasmesse\inviate2011\8998-12%20sorgente%20di%20taratura%20EL.SE.pdf" TargetMode="External" /><Relationship Id="rId38" Type="http://schemas.openxmlformats.org/officeDocument/2006/relationships/hyperlink" Target="\\DOCUMENTALE\provveditorato\pubblica\APPROVVIGIONAMENTI%20&amp;%20INGEGNERIA%20CLINICA\Documenti%20Ing-Clinica\per%20regione\Pratiche%20Trasmesse\inviate2011\9022-12%20ottica%20Olympus.pdf" TargetMode="External" /><Relationship Id="rId39" Type="http://schemas.openxmlformats.org/officeDocument/2006/relationships/hyperlink" Target="\\DOCUMENTALE\provveditorato\pubblica\APPROVVIGIONAMENTI%20&amp;%20INGEGNERIA%20CLINICA\Documenti%20Ing-Clinica\per%20regione\Pratiche%20Trasmesse\12-64.pdf" TargetMode="External" /><Relationship Id="rId40" Type="http://schemas.openxmlformats.org/officeDocument/2006/relationships/hyperlink" Target="\\DOCUMENTALE\provveditorato\pubblica\APPROVVIGIONAMENTI%20&amp;%20INGEGNERIA%20CLINICA\Documenti%20Ing-Clinica\per%20regione\Pratiche%20Trasmesse\12-130_Aggiornamento%20SWpianificazione%20Maxillo.doc" TargetMode="External" /><Relationship Id="rId41" Type="http://schemas.openxmlformats.org/officeDocument/2006/relationships/hyperlink" Target="\\DOCUMENTALE\provveditorato\pubblica\APPROVVIGIONAMENTI%20&amp;%20INGEGNERIA%20CLINICA\Documenti%20Ing-Clinica\per%20regione\Pratiche%20Trasmesse\12-169.pdf" TargetMode="External" /><Relationship Id="rId42" Type="http://schemas.openxmlformats.org/officeDocument/2006/relationships/hyperlink" Target="\\DOCUMENTALE\provveditorato\pubblica\APPROVVIGIONAMENTI%20&amp;%20INGEGNERIA%20CLINICA\Documenti%20Ing-Clinica\per%20regione\Pratiche%20Trasmesse\12-27.doc" TargetMode="External" /><Relationship Id="rId43" Type="http://schemas.openxmlformats.org/officeDocument/2006/relationships/hyperlink" Target="\\DOCUMENTALE\provveditorato\pubblica\APPROVVIGIONAMENTI%20&amp;%20INGEGNERIA%20CLINICA\Documenti%20Ing-Clinica\per%20regione\Pratiche%20Trasmesse\12-28.doc" TargetMode="External" /><Relationship Id="rId44" Type="http://schemas.openxmlformats.org/officeDocument/2006/relationships/hyperlink" Target="\\DOCUMENTALE\provveditorato\pubblica\APPROVVIGIONAMENTI%20&amp;%20INGEGNERIA%20CLINICA\Documenti%20Ing-Clinica\per%20regione\Pratiche%20Trasmesse\12-48.doc" TargetMode="External" /><Relationship Id="rId45" Type="http://schemas.openxmlformats.org/officeDocument/2006/relationships/hyperlink" Target="\\DOCUMENTALE\provveditorato\pubblica\APPROVVIGIONAMENTI%20&amp;%20INGEGNERIA%20CLINICA\Documenti%20Ing-Clinica\per%20regione\Pratiche%20Trasmesse\12-52.doc" TargetMode="External" /><Relationship Id="rId46" Type="http://schemas.openxmlformats.org/officeDocument/2006/relationships/hyperlink" Target="\\DOCUMENTALE\provveditorato\pubblica\APPROVVIGIONAMENTI%20&amp;%20INGEGNERIA%20CLINICA\Documenti%20Ing-Clinica\per%20regione\Pratiche%20Trasmesse\Carrello_emergenze.pdf" TargetMode="External" /><Relationship Id="rId47" Type="http://schemas.openxmlformats.org/officeDocument/2006/relationships/hyperlink" Target="\\DOCUMENTALE\provveditorato\pubblica\APPROVVIGIONAMENTI%20&amp;%20INGEGNERIA%20CLINICA\Documenti%20Ing-Clinica\per%20regione\Pratiche%20Trasmesse\12-161%20sonda%20laparo" TargetMode="External" /><Relationship Id="rId48" Type="http://schemas.openxmlformats.org/officeDocument/2006/relationships/hyperlink" Target="\\DOCUMENTALE\provveditorato\pubblica\APPROVVIGIONAMENTI%20&amp;%20INGEGNERIA%20CLINICA\Documenti%20Ing-Clinica\per%20regione\Pratiche%20Trasmesse\12-160%20ecografo%20urologia" TargetMode="External" /><Relationship Id="rId49" Type="http://schemas.openxmlformats.org/officeDocument/2006/relationships/hyperlink" Target="\\DOCUMENTALE\provveditorato\pubblica\APPROVVIGIONAMENTI%20&amp;%20INGEGNERIA%20CLINICA\Documenti%20Ing-Clinica\per%20regione\Pratiche%20Trasmesse\12-155-156-157%20resettori.pdf" TargetMode="External" /><Relationship Id="rId50" Type="http://schemas.openxmlformats.org/officeDocument/2006/relationships/hyperlink" Target="\\DOCUMENTALE\provveditorato\pubblica\APPROVVIGIONAMENTI%20&amp;%20INGEGNERIA%20CLINICA\Documenti%20Ing-Clinica\per%20regione\Pratiche%20Trasmesse\12-155-156-157%20resettori.pdf" TargetMode="External" /><Relationship Id="rId51" Type="http://schemas.openxmlformats.org/officeDocument/2006/relationships/hyperlink" Target="\\DOCUMENTALE\provveditorato\pubblica\APPROVVIGIONAMENTI%20&amp;%20INGEGNERIA%20CLINICA\Documenti%20Ing-Clinica\per%20regione\Pratiche%20Trasmesse\12-155-156-157%20resettori.pdf" TargetMode="External" /><Relationship Id="rId52" Type="http://schemas.openxmlformats.org/officeDocument/2006/relationships/hyperlink" Target="\\DOCUMENTALE\provveditorato\pubblica\APPROVVIGIONAMENTI%20&amp;%20INGEGNERIA%20CLINICA\Documenti%20Ing-Clinica\per%20regione\Pratiche%20Trasmesse\12-155-156-157%20ottiche%20urologia" TargetMode="External" /><Relationship Id="rId53" Type="http://schemas.openxmlformats.org/officeDocument/2006/relationships/hyperlink" Target="\\DOCUMENTALE\provveditorato\pubblica\APPROVVIGIONAMENTI%20&amp;%20INGEGNERIA%20CLINICA\Documenti%20Ing-Clinica\per%20regione\Pratiche%20Trasmesse\12-155-156-157%20ottiche%20urologia" TargetMode="External" /><Relationship Id="rId54" Type="http://schemas.openxmlformats.org/officeDocument/2006/relationships/hyperlink" Target="\\DOCUMENTALE\provveditorato\pubblica\APPROVVIGIONAMENTI%20&amp;%20INGEGNERIA%20CLINICA\Documenti%20Ing-Clinica\per%20regione\Pratiche%20Trasmesse\12-154%20colonna%20cisto%20urologia" TargetMode="External" /><Relationship Id="rId55" Type="http://schemas.openxmlformats.org/officeDocument/2006/relationships/hyperlink" Target="\\DOCUMENTALE\provveditorato\pubblica\APPROVVIGIONAMENTI%20&amp;%20INGEGNERIA%20CLINICA\Documenti%20Ing-Clinica\per%20regione\Pratiche%20Trasmesse\12-137.pdf" TargetMode="External" /><Relationship Id="rId56" Type="http://schemas.openxmlformats.org/officeDocument/2006/relationships/hyperlink" Target="\\DOCUMENTALE\provveditorato\pubblica\APPROVVIGIONAMENTI%20&amp;%20INGEGNERIA%20CLINICA\Documenti%20Ing-Clinica\per%20regione\Pratiche%20Trasmesse\12-36.pdf" TargetMode="External" /><Relationship Id="rId57" Type="http://schemas.openxmlformats.org/officeDocument/2006/relationships/hyperlink" Target="\\DOCUMENTALE\provveditorato\pubblica\APPROVVIGIONAMENTI%20&amp;%20INGEGNERIA%20CLINICA\Documenti%20Ing-Clinica\per%20regione\Pratiche%20Trasmesse\12-45.pdf" TargetMode="External" /><Relationship Id="rId58" Type="http://schemas.openxmlformats.org/officeDocument/2006/relationships/hyperlink" Target="\\DOCUMENTALE\provveditorato\pubblica\APPROVVIGIONAMENTI%20&amp;%20INGEGNERIA%20CLINICA\Documenti%20Ing-Clinica\per%20regione\Pratiche%20Trasmesse\12-38.pdf" TargetMode="External" /><Relationship Id="rId59" Type="http://schemas.openxmlformats.org/officeDocument/2006/relationships/hyperlink" Target="\\DOCUMENTALE\provveditorato\pubblica\APPROVVIGIONAMENTI%20&amp;%20INGEGNERIA%20CLINICA\Documenti%20Ing-Clinica\per%20regione\Pratiche%20Trasmesse\12-53.doc" TargetMode="External" /><Relationship Id="rId60" Type="http://schemas.openxmlformats.org/officeDocument/2006/relationships/hyperlink" Target="\\DOCUMENTALE\provveditorato\pubblica\APPROVVIGIONAMENTI%20&amp;%20INGEGNERIA%20CLINICA\Documenti%20Ing-Clinica\per%20regione\Pratiche%20Trasmesse\12-145.doc" TargetMode="External" /><Relationship Id="rId61" Type="http://schemas.openxmlformats.org/officeDocument/2006/relationships/hyperlink" Target="\\DOCUMENTALE\provveditorato\pubblica\APPROVVIGIONAMENTI%20&amp;%20INGEGNERIA%20CLINICA\Documenti%20Ing-Clinica\per%20regione\Pratiche%20Trasmesse\12-171.pdf" TargetMode="External" /><Relationship Id="rId62" Type="http://schemas.openxmlformats.org/officeDocument/2006/relationships/hyperlink" Target="\\DOCUMENTALE\provveditorato\pubblica\APPROVVIGIONAMENTI%20&amp;%20INGEGNERIA%20CLINICA\Documenti%20Ing-Clinica\per%20regione\Pratiche%20Trasmesse\12-170.doc" TargetMode="External" /><Relationship Id="rId63" Type="http://schemas.openxmlformats.org/officeDocument/2006/relationships/hyperlink" Target="\\DOCUMENTALE\provveditorato\pubblica\APPROVVIGIONAMENTI%20&amp;%20INGEGNERIA%20CLINICA\Documenti%20Ing-Clinica\per%20regione\Pratiche%20Trasmesse\12-%20149%20colonna%20Contessini.docx" TargetMode="External" /><Relationship Id="rId64" Type="http://schemas.openxmlformats.org/officeDocument/2006/relationships/hyperlink" Target="\\DOCUMENTALE\provveditorato\pubblica\APPROVVIGIONAMENTI%20&amp;%20INGEGNERIA%20CLINICA\Documenti%20Ing-Clinica\per%20regione\Pratiche%20Trasmesse\12-%20153%20colonna%20roviaro.docx" TargetMode="External" /><Relationship Id="rId65" Type="http://schemas.openxmlformats.org/officeDocument/2006/relationships/hyperlink" Target="\\DOCUMENTALE\provveditorato\pubblica\APPROVVIGIONAMENTI%20&amp;%20INGEGNERIA%20CLINICA\Documenti%20Ing-Clinica\per%20regione\Pratiche%20Trasmesse\tourniquet.pdf" TargetMode="External" /><Relationship Id="rId66" Type="http://schemas.openxmlformats.org/officeDocument/2006/relationships/hyperlink" Target="\\DOCUMENTALE\provveditorato\pubblica\APPROVVIGIONAMENTI%20&amp;%20INGEGNERIA%20CLINICA\Documenti%20Ing-Clinica\per%20regione\Pratiche%20Trasmesse\12-138%20lampada%20scialitica%20ILED5%20monteggia.pdf" TargetMode="External" /><Relationship Id="rId67" Type="http://schemas.openxmlformats.org/officeDocument/2006/relationships/hyperlink" Target="\\DOCUMENTALE\provveditorato\pubblica\APPROVVIGIONAMENTI%20&amp;%20INGEGNERIA%20CLINICA\Documenti%20Ing-Clinica\per%20regione\Pratiche%20Trasmesse\12-20-148_armadi%20ventilati%20zonda%20e%20sacco.pdf" TargetMode="External" /><Relationship Id="rId68" Type="http://schemas.openxmlformats.org/officeDocument/2006/relationships/hyperlink" Target="\\DOCUMENTALE\provveditorato\pubblica\APPROVVIGIONAMENTI%20&amp;%20INGEGNERIA%20CLINICA\Documenti%20Ing-Clinica\per%20regione\Pratiche%20Trasmesse\12-20-148_armadi%20ventilati%20zonda%20e%20sacco.pdf" TargetMode="External" /><Relationship Id="rId69" Type="http://schemas.openxmlformats.org/officeDocument/2006/relationships/hyperlink" Target="\\DOCUMENTALE\provveditorato\pubblica\APPROVVIGIONAMENTI%20&amp;%20INGEGNERIA%20CLINICA\Documenti%20Ing-Clinica\per%20regione\Pratiche%20Trasmesse\12-152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121"/>
  <sheetViews>
    <sheetView tabSelected="1" zoomScale="75" zoomScaleNormal="75" zoomScaleSheetLayoutView="70" zoomScalePageLayoutView="0" workbookViewId="0" topLeftCell="A1">
      <selection activeCell="C10" sqref="C10"/>
    </sheetView>
  </sheetViews>
  <sheetFormatPr defaultColWidth="9.140625" defaultRowHeight="39" customHeight="1"/>
  <cols>
    <col min="1" max="1" width="12.140625" style="15" customWidth="1"/>
    <col min="2" max="2" width="29.00390625" style="24" customWidth="1"/>
    <col min="3" max="3" width="13.28125" style="23" customWidth="1"/>
    <col min="4" max="4" width="52.00390625" style="4" customWidth="1"/>
    <col min="5" max="5" width="13.7109375" style="13" hidden="1" customWidth="1"/>
    <col min="6" max="6" width="20.8515625" style="72" customWidth="1"/>
    <col min="7" max="7" width="18.140625" style="150" customWidth="1"/>
    <col min="8" max="8" width="17.8515625" style="270" customWidth="1"/>
    <col min="9" max="14" width="13.7109375" style="15" hidden="1" customWidth="1"/>
    <col min="15" max="15" width="15.00390625" style="15" hidden="1" customWidth="1"/>
    <col min="16" max="16" width="29.7109375" style="23" hidden="1" customWidth="1"/>
    <col min="17" max="17" width="30.28125" style="23" customWidth="1"/>
    <col min="18" max="18" width="23.7109375" style="274" customWidth="1"/>
    <col min="19" max="19" width="20.7109375" style="23" customWidth="1"/>
    <col min="20" max="20" width="23.00390625" style="23" customWidth="1"/>
    <col min="21" max="21" width="32.8515625" style="23" customWidth="1"/>
    <col min="22" max="22" width="11.57421875" style="15" bestFit="1" customWidth="1"/>
    <col min="23" max="23" width="16.8515625" style="15" bestFit="1" customWidth="1"/>
    <col min="24" max="16384" width="9.140625" style="15" customWidth="1"/>
  </cols>
  <sheetData>
    <row r="1" spans="1:21" ht="39" customHeight="1">
      <c r="A1" s="422" t="s">
        <v>110</v>
      </c>
      <c r="B1" s="423"/>
      <c r="C1" s="423"/>
      <c r="D1" s="423"/>
      <c r="E1" s="423"/>
      <c r="F1" s="424"/>
      <c r="G1" s="425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</row>
    <row r="2" spans="1:21" ht="39" customHeight="1" thickBot="1">
      <c r="A2" s="422"/>
      <c r="B2" s="423"/>
      <c r="C2" s="423"/>
      <c r="D2" s="423"/>
      <c r="E2" s="423"/>
      <c r="F2" s="424"/>
      <c r="G2" s="425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</row>
    <row r="3" spans="1:21" ht="39" customHeight="1">
      <c r="A3" s="431"/>
      <c r="B3" s="377" t="s">
        <v>99</v>
      </c>
      <c r="C3" s="434" t="s">
        <v>289</v>
      </c>
      <c r="D3" s="384" t="s">
        <v>100</v>
      </c>
      <c r="E3" s="371" t="s">
        <v>101</v>
      </c>
      <c r="F3" s="426" t="s">
        <v>98</v>
      </c>
      <c r="G3" s="402" t="s">
        <v>283</v>
      </c>
      <c r="H3" s="405" t="s">
        <v>284</v>
      </c>
      <c r="I3" s="384" t="s">
        <v>102</v>
      </c>
      <c r="J3" s="384"/>
      <c r="K3" s="384"/>
      <c r="L3" s="384" t="s">
        <v>103</v>
      </c>
      <c r="M3" s="384"/>
      <c r="N3" s="384"/>
      <c r="O3" s="384" t="s">
        <v>127</v>
      </c>
      <c r="P3" s="438" t="s">
        <v>605</v>
      </c>
      <c r="Q3" s="399" t="s">
        <v>594</v>
      </c>
      <c r="R3" s="435" t="s">
        <v>561</v>
      </c>
      <c r="S3" s="190"/>
      <c r="T3" s="405" t="s">
        <v>558</v>
      </c>
      <c r="U3" s="15"/>
    </row>
    <row r="4" spans="1:21" ht="39" customHeight="1">
      <c r="A4" s="432"/>
      <c r="B4" s="378"/>
      <c r="C4" s="372"/>
      <c r="D4" s="385"/>
      <c r="E4" s="372"/>
      <c r="F4" s="427"/>
      <c r="G4" s="403"/>
      <c r="H4" s="406"/>
      <c r="I4" s="429"/>
      <c r="J4" s="429"/>
      <c r="K4" s="429"/>
      <c r="L4" s="429"/>
      <c r="M4" s="429"/>
      <c r="N4" s="429"/>
      <c r="O4" s="429"/>
      <c r="P4" s="439"/>
      <c r="Q4" s="400"/>
      <c r="R4" s="436"/>
      <c r="S4" s="191" t="s">
        <v>657</v>
      </c>
      <c r="T4" s="406"/>
      <c r="U4" s="15"/>
    </row>
    <row r="5" spans="1:21" ht="39" customHeight="1" thickBot="1">
      <c r="A5" s="433"/>
      <c r="B5" s="379"/>
      <c r="C5" s="373"/>
      <c r="D5" s="386"/>
      <c r="E5" s="373"/>
      <c r="F5" s="428"/>
      <c r="G5" s="404"/>
      <c r="H5" s="407"/>
      <c r="I5" s="75" t="s">
        <v>104</v>
      </c>
      <c r="J5" s="75" t="s">
        <v>105</v>
      </c>
      <c r="K5" s="75" t="s">
        <v>106</v>
      </c>
      <c r="L5" s="75" t="s">
        <v>107</v>
      </c>
      <c r="M5" s="75" t="s">
        <v>108</v>
      </c>
      <c r="N5" s="75" t="s">
        <v>109</v>
      </c>
      <c r="O5" s="430"/>
      <c r="P5" s="440"/>
      <c r="Q5" s="401"/>
      <c r="R5" s="437"/>
      <c r="S5" s="192"/>
      <c r="T5" s="407"/>
      <c r="U5" s="15"/>
    </row>
    <row r="6" spans="1:21" ht="39" customHeight="1">
      <c r="A6" s="441" t="s">
        <v>493</v>
      </c>
      <c r="B6" s="444" t="s">
        <v>128</v>
      </c>
      <c r="C6" s="205" t="s">
        <v>290</v>
      </c>
      <c r="D6" s="73" t="s">
        <v>165</v>
      </c>
      <c r="E6" s="68" t="s">
        <v>129</v>
      </c>
      <c r="F6" s="99">
        <v>50900</v>
      </c>
      <c r="G6" s="99">
        <v>50900</v>
      </c>
      <c r="H6" s="187">
        <v>50900</v>
      </c>
      <c r="I6" s="74" t="s">
        <v>122</v>
      </c>
      <c r="J6" s="74"/>
      <c r="K6" s="74"/>
      <c r="L6" s="74"/>
      <c r="M6" s="74"/>
      <c r="N6" s="74" t="s">
        <v>122</v>
      </c>
      <c r="O6" s="74" t="s">
        <v>122</v>
      </c>
      <c r="P6" s="151"/>
      <c r="Q6" s="232" t="s">
        <v>562</v>
      </c>
      <c r="R6" s="233">
        <f>F6-H6</f>
        <v>0</v>
      </c>
      <c r="S6" s="233">
        <f>G6-H6</f>
        <v>0</v>
      </c>
      <c r="T6" s="152" t="s">
        <v>488</v>
      </c>
      <c r="U6" s="15"/>
    </row>
    <row r="7" spans="1:21" ht="39" customHeight="1">
      <c r="A7" s="442"/>
      <c r="B7" s="444"/>
      <c r="C7" s="206" t="s">
        <v>291</v>
      </c>
      <c r="D7" s="1" t="s">
        <v>166</v>
      </c>
      <c r="E7" s="3" t="s">
        <v>129</v>
      </c>
      <c r="F7" s="100">
        <v>10000</v>
      </c>
      <c r="G7" s="100">
        <v>10000</v>
      </c>
      <c r="H7" s="187">
        <v>10439.88</v>
      </c>
      <c r="I7" s="2" t="s">
        <v>122</v>
      </c>
      <c r="J7" s="2"/>
      <c r="K7" s="2"/>
      <c r="L7" s="2"/>
      <c r="M7" s="2"/>
      <c r="N7" s="2" t="s">
        <v>122</v>
      </c>
      <c r="O7" s="2" t="s">
        <v>122</v>
      </c>
      <c r="P7" s="153"/>
      <c r="Q7" s="234" t="s">
        <v>626</v>
      </c>
      <c r="R7" s="233">
        <f>F7-H7</f>
        <v>-439.8799999999992</v>
      </c>
      <c r="S7" s="233">
        <f>G7-H7</f>
        <v>-439.8799999999992</v>
      </c>
      <c r="T7" s="154">
        <v>41117</v>
      </c>
      <c r="U7" s="15"/>
    </row>
    <row r="8" spans="1:21" ht="39" customHeight="1">
      <c r="A8" s="442"/>
      <c r="B8" s="444"/>
      <c r="C8" s="206" t="s">
        <v>292</v>
      </c>
      <c r="D8" s="1" t="s">
        <v>167</v>
      </c>
      <c r="E8" s="3" t="s">
        <v>129</v>
      </c>
      <c r="F8" s="100">
        <v>10000</v>
      </c>
      <c r="G8" s="100">
        <v>10000</v>
      </c>
      <c r="H8" s="187">
        <v>7589.12</v>
      </c>
      <c r="I8" s="2" t="s">
        <v>122</v>
      </c>
      <c r="J8" s="2"/>
      <c r="K8" s="2"/>
      <c r="L8" s="2"/>
      <c r="M8" s="2"/>
      <c r="N8" s="2" t="s">
        <v>122</v>
      </c>
      <c r="O8" s="2" t="s">
        <v>122</v>
      </c>
      <c r="P8" s="153"/>
      <c r="Q8" s="234" t="s">
        <v>626</v>
      </c>
      <c r="R8" s="233">
        <f>F8-H8</f>
        <v>2410.88</v>
      </c>
      <c r="S8" s="233">
        <f>G8-H8</f>
        <v>2410.88</v>
      </c>
      <c r="T8" s="154">
        <v>41117</v>
      </c>
      <c r="U8" s="15"/>
    </row>
    <row r="9" spans="1:21" ht="39" customHeight="1">
      <c r="A9" s="442"/>
      <c r="B9" s="445"/>
      <c r="C9" s="193" t="s">
        <v>293</v>
      </c>
      <c r="D9" s="194" t="s">
        <v>168</v>
      </c>
      <c r="E9" s="195" t="s">
        <v>129</v>
      </c>
      <c r="F9" s="211">
        <v>210</v>
      </c>
      <c r="G9" s="197"/>
      <c r="H9" s="214"/>
      <c r="I9" s="198"/>
      <c r="J9" s="198"/>
      <c r="K9" s="198" t="s">
        <v>122</v>
      </c>
      <c r="L9" s="198" t="s">
        <v>122</v>
      </c>
      <c r="M9" s="198"/>
      <c r="N9" s="198"/>
      <c r="O9" s="198" t="s">
        <v>122</v>
      </c>
      <c r="P9" s="196" t="s">
        <v>551</v>
      </c>
      <c r="Q9" s="276" t="s">
        <v>647</v>
      </c>
      <c r="R9" s="235"/>
      <c r="S9" s="235"/>
      <c r="T9" s="200"/>
      <c r="U9" s="15"/>
    </row>
    <row r="10" spans="1:21" ht="39" customHeight="1">
      <c r="A10" s="442"/>
      <c r="B10" s="376" t="s">
        <v>130</v>
      </c>
      <c r="C10" s="65" t="s">
        <v>294</v>
      </c>
      <c r="D10" s="1" t="s">
        <v>169</v>
      </c>
      <c r="E10" s="3" t="s">
        <v>129</v>
      </c>
      <c r="F10" s="100">
        <v>420</v>
      </c>
      <c r="G10" s="100">
        <v>420</v>
      </c>
      <c r="H10" s="187"/>
      <c r="I10" s="2"/>
      <c r="J10" s="2"/>
      <c r="K10" s="2" t="s">
        <v>122</v>
      </c>
      <c r="L10" s="2" t="s">
        <v>122</v>
      </c>
      <c r="M10" s="2"/>
      <c r="N10" s="2"/>
      <c r="O10" s="2" t="s">
        <v>122</v>
      </c>
      <c r="P10" s="153" t="s">
        <v>614</v>
      </c>
      <c r="Q10" s="188" t="s">
        <v>678</v>
      </c>
      <c r="R10" s="233"/>
      <c r="S10" s="233"/>
      <c r="T10" s="154">
        <v>41129</v>
      </c>
      <c r="U10" s="15"/>
    </row>
    <row r="11" spans="1:21" ht="39" customHeight="1">
      <c r="A11" s="442"/>
      <c r="B11" s="376"/>
      <c r="C11" s="65" t="s">
        <v>295</v>
      </c>
      <c r="D11" s="1" t="s">
        <v>170</v>
      </c>
      <c r="E11" s="3" t="s">
        <v>129</v>
      </c>
      <c r="F11" s="100">
        <v>130</v>
      </c>
      <c r="G11" s="100">
        <v>130</v>
      </c>
      <c r="H11" s="187"/>
      <c r="I11" s="2"/>
      <c r="J11" s="2"/>
      <c r="K11" s="2" t="s">
        <v>122</v>
      </c>
      <c r="L11" s="2" t="s">
        <v>122</v>
      </c>
      <c r="M11" s="2"/>
      <c r="N11" s="2"/>
      <c r="O11" s="2" t="s">
        <v>122</v>
      </c>
      <c r="P11" s="153" t="s">
        <v>614</v>
      </c>
      <c r="Q11" s="234" t="s">
        <v>678</v>
      </c>
      <c r="R11" s="233"/>
      <c r="S11" s="233"/>
      <c r="T11" s="154">
        <v>41129</v>
      </c>
      <c r="U11" s="15"/>
    </row>
    <row r="12" spans="1:21" ht="39" customHeight="1">
      <c r="A12" s="442"/>
      <c r="B12" s="418" t="s">
        <v>131</v>
      </c>
      <c r="C12" s="65" t="s">
        <v>296</v>
      </c>
      <c r="D12" s="1" t="s">
        <v>171</v>
      </c>
      <c r="E12" s="3" t="s">
        <v>129</v>
      </c>
      <c r="F12" s="100">
        <v>280</v>
      </c>
      <c r="G12" s="100">
        <v>280</v>
      </c>
      <c r="H12" s="187"/>
      <c r="I12" s="2"/>
      <c r="J12" s="2"/>
      <c r="K12" s="2" t="s">
        <v>122</v>
      </c>
      <c r="L12" s="2" t="s">
        <v>122</v>
      </c>
      <c r="M12" s="2"/>
      <c r="N12" s="2"/>
      <c r="O12" s="2" t="s">
        <v>122</v>
      </c>
      <c r="P12" s="153" t="s">
        <v>614</v>
      </c>
      <c r="Q12" s="234" t="s">
        <v>678</v>
      </c>
      <c r="R12" s="233"/>
      <c r="S12" s="233"/>
      <c r="T12" s="154">
        <v>41129</v>
      </c>
      <c r="U12" s="15"/>
    </row>
    <row r="13" spans="1:21" ht="39" customHeight="1">
      <c r="A13" s="442"/>
      <c r="B13" s="376"/>
      <c r="C13" s="65" t="s">
        <v>297</v>
      </c>
      <c r="D13" s="1" t="s">
        <v>172</v>
      </c>
      <c r="E13" s="3" t="s">
        <v>129</v>
      </c>
      <c r="F13" s="100">
        <v>60</v>
      </c>
      <c r="G13" s="100">
        <v>60</v>
      </c>
      <c r="H13" s="187"/>
      <c r="I13" s="2"/>
      <c r="J13" s="2"/>
      <c r="K13" s="2" t="s">
        <v>122</v>
      </c>
      <c r="L13" s="2" t="s">
        <v>122</v>
      </c>
      <c r="M13" s="2"/>
      <c r="N13" s="2"/>
      <c r="O13" s="2" t="s">
        <v>122</v>
      </c>
      <c r="P13" s="153" t="s">
        <v>614</v>
      </c>
      <c r="Q13" s="234" t="s">
        <v>678</v>
      </c>
      <c r="R13" s="233"/>
      <c r="S13" s="233"/>
      <c r="T13" s="154">
        <v>41129</v>
      </c>
      <c r="U13" s="15"/>
    </row>
    <row r="14" spans="1:21" ht="39" customHeight="1">
      <c r="A14" s="442"/>
      <c r="B14" s="376"/>
      <c r="C14" s="65" t="s">
        <v>298</v>
      </c>
      <c r="D14" s="1" t="s">
        <v>173</v>
      </c>
      <c r="E14" s="3" t="s">
        <v>129</v>
      </c>
      <c r="F14" s="100">
        <v>25</v>
      </c>
      <c r="G14" s="100">
        <v>25</v>
      </c>
      <c r="H14" s="187"/>
      <c r="I14" s="2"/>
      <c r="J14" s="2"/>
      <c r="K14" s="2" t="s">
        <v>122</v>
      </c>
      <c r="L14" s="2" t="s">
        <v>122</v>
      </c>
      <c r="M14" s="2"/>
      <c r="N14" s="2"/>
      <c r="O14" s="2" t="s">
        <v>122</v>
      </c>
      <c r="P14" s="153" t="s">
        <v>614</v>
      </c>
      <c r="Q14" s="234" t="s">
        <v>678</v>
      </c>
      <c r="R14" s="233"/>
      <c r="S14" s="233"/>
      <c r="T14" s="154">
        <v>41129</v>
      </c>
      <c r="U14" s="15"/>
    </row>
    <row r="15" spans="1:21" ht="39" customHeight="1">
      <c r="A15" s="442"/>
      <c r="B15" s="376"/>
      <c r="C15" s="65" t="s">
        <v>299</v>
      </c>
      <c r="D15" s="1" t="s">
        <v>169</v>
      </c>
      <c r="E15" s="3" t="s">
        <v>129</v>
      </c>
      <c r="F15" s="100">
        <v>420</v>
      </c>
      <c r="G15" s="100">
        <v>420</v>
      </c>
      <c r="H15" s="187"/>
      <c r="I15" s="2"/>
      <c r="J15" s="2"/>
      <c r="K15" s="2" t="s">
        <v>122</v>
      </c>
      <c r="L15" s="2" t="s">
        <v>122</v>
      </c>
      <c r="M15" s="2"/>
      <c r="N15" s="2"/>
      <c r="O15" s="2" t="s">
        <v>122</v>
      </c>
      <c r="P15" s="153" t="s">
        <v>614</v>
      </c>
      <c r="Q15" s="234" t="s">
        <v>678</v>
      </c>
      <c r="R15" s="233"/>
      <c r="S15" s="233"/>
      <c r="T15" s="154">
        <v>41129</v>
      </c>
      <c r="U15" s="15"/>
    </row>
    <row r="16" spans="1:21" ht="39" customHeight="1">
      <c r="A16" s="442"/>
      <c r="B16" s="376"/>
      <c r="C16" s="65" t="s">
        <v>300</v>
      </c>
      <c r="D16" s="1" t="s">
        <v>174</v>
      </c>
      <c r="E16" s="3" t="s">
        <v>129</v>
      </c>
      <c r="F16" s="100">
        <v>130</v>
      </c>
      <c r="G16" s="100">
        <v>130</v>
      </c>
      <c r="H16" s="187"/>
      <c r="I16" s="2"/>
      <c r="J16" s="2"/>
      <c r="K16" s="2" t="s">
        <v>122</v>
      </c>
      <c r="L16" s="2" t="s">
        <v>122</v>
      </c>
      <c r="M16" s="2"/>
      <c r="N16" s="2"/>
      <c r="O16" s="2" t="s">
        <v>122</v>
      </c>
      <c r="P16" s="153" t="s">
        <v>614</v>
      </c>
      <c r="Q16" s="234" t="s">
        <v>678</v>
      </c>
      <c r="R16" s="233"/>
      <c r="S16" s="233"/>
      <c r="T16" s="154">
        <v>41129</v>
      </c>
      <c r="U16" s="15"/>
    </row>
    <row r="17" spans="1:21" ht="39" customHeight="1">
      <c r="A17" s="442"/>
      <c r="B17" s="376" t="s">
        <v>132</v>
      </c>
      <c r="C17" s="65" t="s">
        <v>301</v>
      </c>
      <c r="D17" s="1" t="s">
        <v>512</v>
      </c>
      <c r="E17" s="3" t="s">
        <v>129</v>
      </c>
      <c r="F17" s="100">
        <v>60</v>
      </c>
      <c r="G17" s="100">
        <v>60</v>
      </c>
      <c r="H17" s="187"/>
      <c r="I17" s="2"/>
      <c r="J17" s="2"/>
      <c r="K17" s="2" t="s">
        <v>122</v>
      </c>
      <c r="L17" s="2" t="s">
        <v>122</v>
      </c>
      <c r="M17" s="2"/>
      <c r="N17" s="2"/>
      <c r="O17" s="2" t="s">
        <v>122</v>
      </c>
      <c r="P17" s="153" t="s">
        <v>614</v>
      </c>
      <c r="Q17" s="234" t="s">
        <v>678</v>
      </c>
      <c r="R17" s="233"/>
      <c r="S17" s="233"/>
      <c r="T17" s="154">
        <v>41129</v>
      </c>
      <c r="U17" s="15"/>
    </row>
    <row r="18" spans="1:21" ht="39" customHeight="1">
      <c r="A18" s="442"/>
      <c r="B18" s="376"/>
      <c r="C18" s="65" t="s">
        <v>302</v>
      </c>
      <c r="D18" s="1" t="s">
        <v>173</v>
      </c>
      <c r="E18" s="3" t="s">
        <v>129</v>
      </c>
      <c r="F18" s="100">
        <v>25</v>
      </c>
      <c r="G18" s="100">
        <v>25</v>
      </c>
      <c r="H18" s="187"/>
      <c r="I18" s="2"/>
      <c r="J18" s="2"/>
      <c r="K18" s="2" t="s">
        <v>122</v>
      </c>
      <c r="L18" s="2" t="s">
        <v>122</v>
      </c>
      <c r="M18" s="2"/>
      <c r="N18" s="2"/>
      <c r="O18" s="2" t="s">
        <v>122</v>
      </c>
      <c r="P18" s="153" t="s">
        <v>615</v>
      </c>
      <c r="Q18" s="234" t="s">
        <v>678</v>
      </c>
      <c r="R18" s="233"/>
      <c r="S18" s="233"/>
      <c r="T18" s="154">
        <v>41129</v>
      </c>
      <c r="U18" s="15"/>
    </row>
    <row r="19" spans="1:21" ht="39" customHeight="1">
      <c r="A19" s="442"/>
      <c r="B19" s="376"/>
      <c r="C19" s="65" t="s">
        <v>303</v>
      </c>
      <c r="D19" s="1" t="s">
        <v>169</v>
      </c>
      <c r="E19" s="3" t="s">
        <v>129</v>
      </c>
      <c r="F19" s="100">
        <v>420</v>
      </c>
      <c r="G19" s="100">
        <v>420</v>
      </c>
      <c r="H19" s="187"/>
      <c r="I19" s="2"/>
      <c r="J19" s="2"/>
      <c r="K19" s="2" t="s">
        <v>122</v>
      </c>
      <c r="L19" s="2" t="s">
        <v>122</v>
      </c>
      <c r="M19" s="2"/>
      <c r="N19" s="2"/>
      <c r="O19" s="2" t="s">
        <v>122</v>
      </c>
      <c r="P19" s="153" t="s">
        <v>614</v>
      </c>
      <c r="Q19" s="234" t="s">
        <v>678</v>
      </c>
      <c r="R19" s="233"/>
      <c r="S19" s="233"/>
      <c r="T19" s="154">
        <v>41129</v>
      </c>
      <c r="U19" s="15"/>
    </row>
    <row r="20" spans="1:21" ht="39" customHeight="1">
      <c r="A20" s="442"/>
      <c r="B20" s="376"/>
      <c r="C20" s="65" t="s">
        <v>304</v>
      </c>
      <c r="D20" s="1" t="s">
        <v>174</v>
      </c>
      <c r="E20" s="3" t="s">
        <v>129</v>
      </c>
      <c r="F20" s="100">
        <v>130</v>
      </c>
      <c r="G20" s="100">
        <v>130</v>
      </c>
      <c r="H20" s="187"/>
      <c r="I20" s="2"/>
      <c r="J20" s="2"/>
      <c r="K20" s="2" t="s">
        <v>122</v>
      </c>
      <c r="L20" s="2" t="s">
        <v>122</v>
      </c>
      <c r="M20" s="2"/>
      <c r="N20" s="2"/>
      <c r="O20" s="2" t="s">
        <v>122</v>
      </c>
      <c r="P20" s="153" t="s">
        <v>614</v>
      </c>
      <c r="Q20" s="234" t="s">
        <v>678</v>
      </c>
      <c r="R20" s="233"/>
      <c r="S20" s="233"/>
      <c r="T20" s="154">
        <v>41129</v>
      </c>
      <c r="U20" s="15"/>
    </row>
    <row r="21" spans="1:21" ht="39" customHeight="1">
      <c r="A21" s="442"/>
      <c r="B21" s="376"/>
      <c r="C21" s="65" t="s">
        <v>305</v>
      </c>
      <c r="D21" s="1" t="s">
        <v>175</v>
      </c>
      <c r="E21" s="3" t="s">
        <v>129</v>
      </c>
      <c r="F21" s="100">
        <v>1200</v>
      </c>
      <c r="G21" s="100">
        <v>1200</v>
      </c>
      <c r="H21" s="187">
        <v>965.58</v>
      </c>
      <c r="I21" s="2"/>
      <c r="J21" s="2"/>
      <c r="K21" s="2" t="s">
        <v>122</v>
      </c>
      <c r="L21" s="2" t="s">
        <v>122</v>
      </c>
      <c r="M21" s="2"/>
      <c r="N21" s="2"/>
      <c r="O21" s="2" t="s">
        <v>122</v>
      </c>
      <c r="P21" s="153" t="s">
        <v>614</v>
      </c>
      <c r="Q21" s="234" t="s">
        <v>678</v>
      </c>
      <c r="R21" s="233"/>
      <c r="S21" s="233"/>
      <c r="T21" s="154">
        <v>41129</v>
      </c>
      <c r="U21" s="15"/>
    </row>
    <row r="22" spans="1:21" ht="39" customHeight="1">
      <c r="A22" s="442"/>
      <c r="B22" s="376" t="s">
        <v>133</v>
      </c>
      <c r="C22" s="65" t="s">
        <v>306</v>
      </c>
      <c r="D22" s="1" t="s">
        <v>171</v>
      </c>
      <c r="E22" s="3" t="s">
        <v>129</v>
      </c>
      <c r="F22" s="100">
        <v>280</v>
      </c>
      <c r="G22" s="100">
        <v>280</v>
      </c>
      <c r="H22" s="187"/>
      <c r="I22" s="2"/>
      <c r="J22" s="2"/>
      <c r="K22" s="2" t="s">
        <v>122</v>
      </c>
      <c r="L22" s="2" t="s">
        <v>122</v>
      </c>
      <c r="M22" s="2"/>
      <c r="N22" s="2"/>
      <c r="O22" s="2" t="s">
        <v>122</v>
      </c>
      <c r="P22" s="153" t="s">
        <v>614</v>
      </c>
      <c r="Q22" s="234" t="s">
        <v>678</v>
      </c>
      <c r="R22" s="233"/>
      <c r="S22" s="233"/>
      <c r="T22" s="154">
        <v>41129</v>
      </c>
      <c r="U22" s="15"/>
    </row>
    <row r="23" spans="1:21" ht="39" customHeight="1">
      <c r="A23" s="442"/>
      <c r="B23" s="376"/>
      <c r="C23" s="65" t="s">
        <v>307</v>
      </c>
      <c r="D23" s="1" t="s">
        <v>176</v>
      </c>
      <c r="E23" s="3" t="s">
        <v>129</v>
      </c>
      <c r="F23" s="100">
        <v>600</v>
      </c>
      <c r="G23" s="100">
        <v>600</v>
      </c>
      <c r="H23" s="187">
        <v>482.79</v>
      </c>
      <c r="I23" s="2"/>
      <c r="J23" s="2"/>
      <c r="K23" s="2" t="s">
        <v>122</v>
      </c>
      <c r="L23" s="2" t="s">
        <v>122</v>
      </c>
      <c r="M23" s="2"/>
      <c r="N23" s="2"/>
      <c r="O23" s="2" t="s">
        <v>122</v>
      </c>
      <c r="P23" s="153" t="s">
        <v>614</v>
      </c>
      <c r="Q23" s="234" t="s">
        <v>672</v>
      </c>
      <c r="R23" s="233">
        <f>F23-H23</f>
        <v>117.20999999999998</v>
      </c>
      <c r="S23" s="233"/>
      <c r="T23" s="154">
        <v>41129</v>
      </c>
      <c r="U23" s="15"/>
    </row>
    <row r="24" spans="1:21" ht="48" customHeight="1">
      <c r="A24" s="442"/>
      <c r="B24" s="26" t="s">
        <v>134</v>
      </c>
      <c r="C24" s="193" t="s">
        <v>308</v>
      </c>
      <c r="D24" s="194" t="s">
        <v>177</v>
      </c>
      <c r="E24" s="195" t="s">
        <v>129</v>
      </c>
      <c r="F24" s="211">
        <v>3000</v>
      </c>
      <c r="G24" s="207"/>
      <c r="H24" s="214"/>
      <c r="I24" s="198" t="s">
        <v>122</v>
      </c>
      <c r="J24" s="198"/>
      <c r="K24" s="198"/>
      <c r="L24" s="198" t="s">
        <v>122</v>
      </c>
      <c r="M24" s="198"/>
      <c r="N24" s="198"/>
      <c r="O24" s="198" t="s">
        <v>122</v>
      </c>
      <c r="P24" s="198" t="s">
        <v>559</v>
      </c>
      <c r="Q24" s="277" t="s">
        <v>648</v>
      </c>
      <c r="R24" s="233"/>
      <c r="S24" s="233"/>
      <c r="T24" s="200"/>
      <c r="U24" s="15"/>
    </row>
    <row r="25" spans="1:21" ht="39" customHeight="1">
      <c r="A25" s="442"/>
      <c r="B25" s="26" t="s">
        <v>135</v>
      </c>
      <c r="C25" s="236" t="s">
        <v>309</v>
      </c>
      <c r="D25" s="1" t="s">
        <v>178</v>
      </c>
      <c r="E25" s="3" t="s">
        <v>129</v>
      </c>
      <c r="F25" s="100">
        <f>3900*1.21</f>
        <v>4719</v>
      </c>
      <c r="G25" s="101">
        <f>9559/2</f>
        <v>4779.5</v>
      </c>
      <c r="H25" s="187">
        <v>4356</v>
      </c>
      <c r="I25" s="2" t="s">
        <v>122</v>
      </c>
      <c r="J25" s="2"/>
      <c r="K25" s="2"/>
      <c r="L25" s="2" t="s">
        <v>122</v>
      </c>
      <c r="M25" s="2"/>
      <c r="N25" s="2"/>
      <c r="O25" s="2" t="s">
        <v>122</v>
      </c>
      <c r="P25" s="153" t="s">
        <v>616</v>
      </c>
      <c r="Q25" s="234" t="s">
        <v>671</v>
      </c>
      <c r="R25" s="233">
        <f>F25-H25</f>
        <v>363</v>
      </c>
      <c r="S25" s="233"/>
      <c r="T25" s="155"/>
      <c r="U25" s="15"/>
    </row>
    <row r="26" spans="1:21" ht="39" customHeight="1">
      <c r="A26" s="442"/>
      <c r="B26" s="376" t="s">
        <v>136</v>
      </c>
      <c r="C26" s="21" t="s">
        <v>310</v>
      </c>
      <c r="D26" s="1" t="s">
        <v>179</v>
      </c>
      <c r="E26" s="3" t="s">
        <v>129</v>
      </c>
      <c r="F26" s="100">
        <f>782</f>
        <v>782</v>
      </c>
      <c r="G26" s="101">
        <f>990*1.21</f>
        <v>1197.8999999999999</v>
      </c>
      <c r="H26" s="187">
        <v>1197.9</v>
      </c>
      <c r="I26" s="2" t="s">
        <v>122</v>
      </c>
      <c r="J26" s="2"/>
      <c r="K26" s="2"/>
      <c r="L26" s="2" t="s">
        <v>122</v>
      </c>
      <c r="M26" s="2"/>
      <c r="N26" s="2"/>
      <c r="O26" s="2" t="s">
        <v>122</v>
      </c>
      <c r="P26" s="153"/>
      <c r="Q26" s="234" t="s">
        <v>563</v>
      </c>
      <c r="R26" s="233">
        <f>F26-H26</f>
        <v>-415.9000000000001</v>
      </c>
      <c r="S26" s="233">
        <f aca="true" t="shared" si="0" ref="S26:S34">G26-H26</f>
        <v>0</v>
      </c>
      <c r="T26" s="154">
        <v>41183</v>
      </c>
      <c r="U26" s="15"/>
    </row>
    <row r="27" spans="1:21" ht="39" customHeight="1">
      <c r="A27" s="442"/>
      <c r="B27" s="376"/>
      <c r="C27" s="21" t="s">
        <v>311</v>
      </c>
      <c r="D27" s="1" t="s">
        <v>180</v>
      </c>
      <c r="E27" s="3" t="s">
        <v>129</v>
      </c>
      <c r="F27" s="100">
        <v>728</v>
      </c>
      <c r="G27" s="101">
        <f>728*1.21</f>
        <v>880.88</v>
      </c>
      <c r="H27" s="187">
        <v>880.88</v>
      </c>
      <c r="I27" s="2" t="s">
        <v>122</v>
      </c>
      <c r="J27" s="2"/>
      <c r="K27" s="2"/>
      <c r="L27" s="2" t="s">
        <v>122</v>
      </c>
      <c r="M27" s="2"/>
      <c r="N27" s="2"/>
      <c r="O27" s="2" t="s">
        <v>122</v>
      </c>
      <c r="P27" s="188" t="s">
        <v>642</v>
      </c>
      <c r="Q27" s="234" t="s">
        <v>661</v>
      </c>
      <c r="R27" s="233">
        <f>F27-G27</f>
        <v>-152.88</v>
      </c>
      <c r="S27" s="233">
        <f t="shared" si="0"/>
        <v>0</v>
      </c>
      <c r="T27" s="370" t="s">
        <v>690</v>
      </c>
      <c r="U27" s="15"/>
    </row>
    <row r="28" spans="1:21" ht="39" customHeight="1">
      <c r="A28" s="442"/>
      <c r="B28" s="376"/>
      <c r="C28" s="21" t="s">
        <v>312</v>
      </c>
      <c r="D28" s="1" t="s">
        <v>181</v>
      </c>
      <c r="E28" s="3" t="s">
        <v>129</v>
      </c>
      <c r="F28" s="100">
        <v>1000</v>
      </c>
      <c r="G28" s="101">
        <f>800*1.21</f>
        <v>968</v>
      </c>
      <c r="H28" s="187">
        <v>968</v>
      </c>
      <c r="I28" s="2" t="s">
        <v>122</v>
      </c>
      <c r="J28" s="2"/>
      <c r="K28" s="2"/>
      <c r="L28" s="2" t="s">
        <v>122</v>
      </c>
      <c r="M28" s="2"/>
      <c r="N28" s="2"/>
      <c r="O28" s="2" t="s">
        <v>122</v>
      </c>
      <c r="P28" s="153"/>
      <c r="Q28" s="234" t="s">
        <v>689</v>
      </c>
      <c r="R28" s="233">
        <f aca="true" t="shared" si="1" ref="R28:R34">F28-H28</f>
        <v>32</v>
      </c>
      <c r="S28" s="233">
        <f t="shared" si="0"/>
        <v>0</v>
      </c>
      <c r="T28" s="370" t="s">
        <v>690</v>
      </c>
      <c r="U28" s="15"/>
    </row>
    <row r="29" spans="1:21" ht="39" customHeight="1">
      <c r="A29" s="442"/>
      <c r="B29" s="376"/>
      <c r="C29" s="206" t="s">
        <v>313</v>
      </c>
      <c r="D29" s="1" t="s">
        <v>182</v>
      </c>
      <c r="E29" s="3" t="s">
        <v>129</v>
      </c>
      <c r="F29" s="100">
        <v>15000</v>
      </c>
      <c r="G29" s="132">
        <v>19360</v>
      </c>
      <c r="H29" s="187">
        <v>10893.03</v>
      </c>
      <c r="I29" s="2"/>
      <c r="J29" s="2" t="s">
        <v>122</v>
      </c>
      <c r="K29" s="2"/>
      <c r="L29" s="2" t="s">
        <v>122</v>
      </c>
      <c r="M29" s="2"/>
      <c r="N29" s="2"/>
      <c r="O29" s="2" t="s">
        <v>122</v>
      </c>
      <c r="P29" s="153"/>
      <c r="Q29" s="234" t="s">
        <v>564</v>
      </c>
      <c r="R29" s="233">
        <f t="shared" si="1"/>
        <v>4106.969999999999</v>
      </c>
      <c r="S29" s="233">
        <f t="shared" si="0"/>
        <v>8466.97</v>
      </c>
      <c r="T29" s="154">
        <v>41108</v>
      </c>
      <c r="U29" s="15"/>
    </row>
    <row r="30" spans="1:21" ht="39" customHeight="1">
      <c r="A30" s="442"/>
      <c r="B30" s="376"/>
      <c r="C30" s="65" t="s">
        <v>314</v>
      </c>
      <c r="D30" s="1" t="s">
        <v>175</v>
      </c>
      <c r="E30" s="3" t="s">
        <v>129</v>
      </c>
      <c r="F30" s="100">
        <v>1200</v>
      </c>
      <c r="G30" s="100">
        <v>1200</v>
      </c>
      <c r="H30" s="187">
        <v>965.58</v>
      </c>
      <c r="I30" s="2"/>
      <c r="J30" s="2"/>
      <c r="K30" s="2" t="s">
        <v>122</v>
      </c>
      <c r="L30" s="2" t="s">
        <v>122</v>
      </c>
      <c r="M30" s="2"/>
      <c r="N30" s="2"/>
      <c r="O30" s="2" t="s">
        <v>122</v>
      </c>
      <c r="P30" s="153" t="s">
        <v>614</v>
      </c>
      <c r="Q30" s="234" t="s">
        <v>672</v>
      </c>
      <c r="R30" s="233">
        <f t="shared" si="1"/>
        <v>234.41999999999996</v>
      </c>
      <c r="S30" s="233">
        <f t="shared" si="0"/>
        <v>234.41999999999996</v>
      </c>
      <c r="T30" s="154">
        <v>41129</v>
      </c>
      <c r="U30" s="15"/>
    </row>
    <row r="31" spans="1:21" ht="39" customHeight="1">
      <c r="A31" s="442"/>
      <c r="B31" s="376"/>
      <c r="C31" s="65" t="s">
        <v>315</v>
      </c>
      <c r="D31" s="1" t="s">
        <v>176</v>
      </c>
      <c r="E31" s="3" t="s">
        <v>129</v>
      </c>
      <c r="F31" s="100">
        <v>600</v>
      </c>
      <c r="G31" s="100">
        <v>600</v>
      </c>
      <c r="H31" s="187">
        <v>482.79</v>
      </c>
      <c r="I31" s="2"/>
      <c r="J31" s="2"/>
      <c r="K31" s="2" t="s">
        <v>122</v>
      </c>
      <c r="L31" s="2" t="s">
        <v>122</v>
      </c>
      <c r="M31" s="2"/>
      <c r="N31" s="2"/>
      <c r="O31" s="2" t="s">
        <v>122</v>
      </c>
      <c r="P31" s="153" t="s">
        <v>614</v>
      </c>
      <c r="Q31" s="234" t="s">
        <v>673</v>
      </c>
      <c r="R31" s="233">
        <f t="shared" si="1"/>
        <v>117.20999999999998</v>
      </c>
      <c r="S31" s="233">
        <f t="shared" si="0"/>
        <v>117.20999999999998</v>
      </c>
      <c r="T31" s="154">
        <v>41129</v>
      </c>
      <c r="U31" s="15"/>
    </row>
    <row r="32" spans="1:21" ht="39" customHeight="1">
      <c r="A32" s="442"/>
      <c r="B32" s="376"/>
      <c r="C32" s="206" t="s">
        <v>316</v>
      </c>
      <c r="D32" s="1" t="s">
        <v>183</v>
      </c>
      <c r="E32" s="3" t="s">
        <v>129</v>
      </c>
      <c r="F32" s="100">
        <f>287*2</f>
        <v>574</v>
      </c>
      <c r="G32" s="100">
        <v>723</v>
      </c>
      <c r="H32" s="187">
        <v>874.83</v>
      </c>
      <c r="I32" s="2"/>
      <c r="J32" s="2" t="s">
        <v>122</v>
      </c>
      <c r="K32" s="2"/>
      <c r="L32" s="2" t="s">
        <v>122</v>
      </c>
      <c r="M32" s="2"/>
      <c r="N32" s="2"/>
      <c r="O32" s="2" t="s">
        <v>122</v>
      </c>
      <c r="P32" s="153"/>
      <c r="Q32" s="234" t="s">
        <v>609</v>
      </c>
      <c r="R32" s="233">
        <f t="shared" si="1"/>
        <v>-300.83000000000004</v>
      </c>
      <c r="S32" s="233">
        <f t="shared" si="0"/>
        <v>-151.83000000000004</v>
      </c>
      <c r="T32" s="154">
        <v>41156</v>
      </c>
      <c r="U32" s="15"/>
    </row>
    <row r="33" spans="1:21" ht="39" customHeight="1">
      <c r="A33" s="442"/>
      <c r="B33" s="376"/>
      <c r="C33" s="206" t="s">
        <v>317</v>
      </c>
      <c r="D33" s="1" t="s">
        <v>184</v>
      </c>
      <c r="E33" s="3" t="s">
        <v>129</v>
      </c>
      <c r="F33" s="100">
        <v>600</v>
      </c>
      <c r="G33" s="100">
        <v>1492</v>
      </c>
      <c r="H33" s="187">
        <v>1805.32</v>
      </c>
      <c r="I33" s="2"/>
      <c r="J33" s="2" t="s">
        <v>122</v>
      </c>
      <c r="K33" s="2"/>
      <c r="L33" s="2" t="s">
        <v>122</v>
      </c>
      <c r="M33" s="2"/>
      <c r="N33" s="2"/>
      <c r="O33" s="2" t="s">
        <v>122</v>
      </c>
      <c r="P33" s="153"/>
      <c r="Q33" s="234" t="s">
        <v>565</v>
      </c>
      <c r="R33" s="233">
        <f t="shared" si="1"/>
        <v>-1205.32</v>
      </c>
      <c r="S33" s="233">
        <f t="shared" si="0"/>
        <v>-313.31999999999994</v>
      </c>
      <c r="T33" s="154">
        <v>41156</v>
      </c>
      <c r="U33" s="15"/>
    </row>
    <row r="34" spans="1:21" ht="39" customHeight="1">
      <c r="A34" s="442"/>
      <c r="B34" s="376"/>
      <c r="C34" s="65" t="s">
        <v>318</v>
      </c>
      <c r="D34" s="1" t="s">
        <v>176</v>
      </c>
      <c r="E34" s="3" t="s">
        <v>129</v>
      </c>
      <c r="F34" s="100">
        <v>600</v>
      </c>
      <c r="G34" s="100">
        <v>600</v>
      </c>
      <c r="H34" s="187">
        <v>482.79</v>
      </c>
      <c r="I34" s="2"/>
      <c r="J34" s="2"/>
      <c r="K34" s="2" t="s">
        <v>122</v>
      </c>
      <c r="L34" s="2" t="s">
        <v>122</v>
      </c>
      <c r="M34" s="2"/>
      <c r="N34" s="2"/>
      <c r="O34" s="2" t="s">
        <v>122</v>
      </c>
      <c r="P34" s="153" t="s">
        <v>614</v>
      </c>
      <c r="Q34" s="234" t="s">
        <v>672</v>
      </c>
      <c r="R34" s="233">
        <f t="shared" si="1"/>
        <v>117.20999999999998</v>
      </c>
      <c r="S34" s="233">
        <f t="shared" si="0"/>
        <v>117.20999999999998</v>
      </c>
      <c r="T34" s="154">
        <v>41129</v>
      </c>
      <c r="U34" s="15"/>
    </row>
    <row r="35" spans="1:21" ht="39" customHeight="1">
      <c r="A35" s="442"/>
      <c r="B35" s="376"/>
      <c r="C35" s="65" t="s">
        <v>319</v>
      </c>
      <c r="D35" s="1" t="s">
        <v>185</v>
      </c>
      <c r="E35" s="3" t="s">
        <v>129</v>
      </c>
      <c r="F35" s="100">
        <v>50</v>
      </c>
      <c r="G35" s="100">
        <v>50</v>
      </c>
      <c r="H35" s="187"/>
      <c r="I35" s="2"/>
      <c r="J35" s="2"/>
      <c r="K35" s="2" t="s">
        <v>122</v>
      </c>
      <c r="L35" s="2" t="s">
        <v>122</v>
      </c>
      <c r="M35" s="2"/>
      <c r="N35" s="2"/>
      <c r="O35" s="2" t="s">
        <v>122</v>
      </c>
      <c r="P35" s="153" t="s">
        <v>614</v>
      </c>
      <c r="Q35" s="234" t="s">
        <v>678</v>
      </c>
      <c r="R35" s="233"/>
      <c r="S35" s="233"/>
      <c r="T35" s="154">
        <v>41129</v>
      </c>
      <c r="U35" s="15"/>
    </row>
    <row r="36" spans="1:21" ht="39" customHeight="1">
      <c r="A36" s="442"/>
      <c r="B36" s="376" t="s">
        <v>137</v>
      </c>
      <c r="C36" s="21" t="s">
        <v>320</v>
      </c>
      <c r="D36" s="1" t="s">
        <v>186</v>
      </c>
      <c r="E36" s="3" t="s">
        <v>129</v>
      </c>
      <c r="F36" s="100">
        <v>39000</v>
      </c>
      <c r="G36" s="100">
        <v>38478</v>
      </c>
      <c r="H36" s="187">
        <f>G36</f>
        <v>38478</v>
      </c>
      <c r="I36" s="2" t="s">
        <v>122</v>
      </c>
      <c r="J36" s="2"/>
      <c r="K36" s="2"/>
      <c r="L36" s="2" t="s">
        <v>122</v>
      </c>
      <c r="M36" s="2"/>
      <c r="N36" s="2"/>
      <c r="O36" s="2" t="s">
        <v>122</v>
      </c>
      <c r="P36" s="188" t="s">
        <v>643</v>
      </c>
      <c r="Q36" s="234" t="s">
        <v>670</v>
      </c>
      <c r="R36" s="233">
        <f>F36-H36</f>
        <v>522</v>
      </c>
      <c r="S36" s="233">
        <f>G36-H36</f>
        <v>0</v>
      </c>
      <c r="T36" s="154">
        <v>41192</v>
      </c>
      <c r="U36" s="15"/>
    </row>
    <row r="37" spans="1:21" ht="39" customHeight="1">
      <c r="A37" s="442"/>
      <c r="B37" s="376"/>
      <c r="C37" s="65" t="s">
        <v>321</v>
      </c>
      <c r="D37" s="1" t="s">
        <v>175</v>
      </c>
      <c r="E37" s="3" t="s">
        <v>129</v>
      </c>
      <c r="F37" s="100">
        <v>1200</v>
      </c>
      <c r="G37" s="100">
        <v>1200</v>
      </c>
      <c r="H37" s="187">
        <v>965.58</v>
      </c>
      <c r="I37" s="2"/>
      <c r="J37" s="2"/>
      <c r="K37" s="2" t="s">
        <v>122</v>
      </c>
      <c r="L37" s="2" t="s">
        <v>122</v>
      </c>
      <c r="M37" s="2"/>
      <c r="N37" s="2"/>
      <c r="O37" s="2" t="s">
        <v>122</v>
      </c>
      <c r="P37" s="153" t="s">
        <v>614</v>
      </c>
      <c r="Q37" s="234" t="s">
        <v>672</v>
      </c>
      <c r="R37" s="233">
        <f>F37-H37</f>
        <v>234.41999999999996</v>
      </c>
      <c r="S37" s="233"/>
      <c r="T37" s="154">
        <v>41129</v>
      </c>
      <c r="U37" s="15"/>
    </row>
    <row r="38" spans="1:21" ht="39" customHeight="1">
      <c r="A38" s="442"/>
      <c r="B38" s="376"/>
      <c r="C38" s="65" t="s">
        <v>322</v>
      </c>
      <c r="D38" s="1" t="s">
        <v>187</v>
      </c>
      <c r="E38" s="3" t="s">
        <v>129</v>
      </c>
      <c r="F38" s="100">
        <v>130</v>
      </c>
      <c r="G38" s="101">
        <v>130</v>
      </c>
      <c r="H38" s="187"/>
      <c r="I38" s="2"/>
      <c r="J38" s="2"/>
      <c r="K38" s="2" t="s">
        <v>122</v>
      </c>
      <c r="L38" s="2" t="s">
        <v>122</v>
      </c>
      <c r="M38" s="2"/>
      <c r="N38" s="2"/>
      <c r="O38" s="2" t="s">
        <v>122</v>
      </c>
      <c r="P38" s="153" t="s">
        <v>614</v>
      </c>
      <c r="Q38" s="234" t="s">
        <v>678</v>
      </c>
      <c r="R38" s="233"/>
      <c r="S38" s="233"/>
      <c r="T38" s="154">
        <v>41129</v>
      </c>
      <c r="U38" s="15"/>
    </row>
    <row r="39" spans="1:21" ht="39" customHeight="1">
      <c r="A39" s="442"/>
      <c r="B39" s="376"/>
      <c r="C39" s="65" t="s">
        <v>323</v>
      </c>
      <c r="D39" s="1" t="s">
        <v>188</v>
      </c>
      <c r="E39" s="3" t="s">
        <v>129</v>
      </c>
      <c r="F39" s="100">
        <v>1800</v>
      </c>
      <c r="G39" s="101">
        <v>1800</v>
      </c>
      <c r="H39" s="187"/>
      <c r="I39" s="2"/>
      <c r="J39" s="2"/>
      <c r="K39" s="2" t="s">
        <v>122</v>
      </c>
      <c r="L39" s="2" t="s">
        <v>122</v>
      </c>
      <c r="M39" s="2"/>
      <c r="N39" s="2"/>
      <c r="O39" s="2" t="s">
        <v>122</v>
      </c>
      <c r="P39" s="153" t="s">
        <v>614</v>
      </c>
      <c r="Q39" s="234" t="s">
        <v>678</v>
      </c>
      <c r="R39" s="233"/>
      <c r="S39" s="233"/>
      <c r="T39" s="154">
        <v>41129</v>
      </c>
      <c r="U39" s="15"/>
    </row>
    <row r="40" spans="1:21" ht="51" customHeight="1">
      <c r="A40" s="442"/>
      <c r="B40" s="376"/>
      <c r="C40" s="208" t="s">
        <v>324</v>
      </c>
      <c r="D40" s="194" t="s">
        <v>189</v>
      </c>
      <c r="E40" s="194" t="s">
        <v>129</v>
      </c>
      <c r="F40" s="209">
        <f>3*35</f>
        <v>105</v>
      </c>
      <c r="G40" s="209"/>
      <c r="H40" s="209"/>
      <c r="I40" s="194"/>
      <c r="J40" s="194" t="s">
        <v>122</v>
      </c>
      <c r="K40" s="194"/>
      <c r="L40" s="194" t="s">
        <v>122</v>
      </c>
      <c r="M40" s="194"/>
      <c r="N40" s="194"/>
      <c r="O40" s="194" t="s">
        <v>122</v>
      </c>
      <c r="P40" s="194"/>
      <c r="Q40" s="322" t="s">
        <v>655</v>
      </c>
      <c r="R40" s="194"/>
      <c r="S40" s="194"/>
      <c r="T40" s="194"/>
      <c r="U40" s="15"/>
    </row>
    <row r="41" spans="1:21" ht="39" customHeight="1">
      <c r="A41" s="442"/>
      <c r="B41" s="376" t="s">
        <v>138</v>
      </c>
      <c r="C41" s="206" t="s">
        <v>325</v>
      </c>
      <c r="D41" s="1" t="s">
        <v>190</v>
      </c>
      <c r="E41" s="3" t="s">
        <v>129</v>
      </c>
      <c r="F41" s="100">
        <v>1500</v>
      </c>
      <c r="G41" s="132">
        <f>2438.1*1.21</f>
        <v>2950.1009999999997</v>
      </c>
      <c r="H41" s="187">
        <v>5054.17</v>
      </c>
      <c r="I41" s="2"/>
      <c r="J41" s="2"/>
      <c r="K41" s="2" t="s">
        <v>122</v>
      </c>
      <c r="L41" s="2" t="s">
        <v>122</v>
      </c>
      <c r="M41" s="2"/>
      <c r="N41" s="2"/>
      <c r="O41" s="2" t="s">
        <v>122</v>
      </c>
      <c r="P41" s="153"/>
      <c r="Q41" s="234" t="s">
        <v>637</v>
      </c>
      <c r="R41" s="233">
        <f>F41-H41</f>
        <v>-3554.17</v>
      </c>
      <c r="S41" s="233">
        <f>G41-H41</f>
        <v>-2104.0690000000004</v>
      </c>
      <c r="T41" s="233"/>
      <c r="U41" s="15"/>
    </row>
    <row r="42" spans="1:21" ht="39" customHeight="1">
      <c r="A42" s="442"/>
      <c r="B42" s="376"/>
      <c r="C42" s="21" t="s">
        <v>326</v>
      </c>
      <c r="D42" s="1" t="s">
        <v>191</v>
      </c>
      <c r="E42" s="3" t="s">
        <v>129</v>
      </c>
      <c r="F42" s="100">
        <v>48000</v>
      </c>
      <c r="G42" s="101">
        <v>46464</v>
      </c>
      <c r="H42" s="187">
        <v>46464</v>
      </c>
      <c r="I42" s="2"/>
      <c r="J42" s="2" t="s">
        <v>122</v>
      </c>
      <c r="K42" s="2"/>
      <c r="L42" s="2" t="s">
        <v>122</v>
      </c>
      <c r="M42" s="2"/>
      <c r="N42" s="2"/>
      <c r="O42" s="2" t="s">
        <v>122</v>
      </c>
      <c r="P42" s="188" t="s">
        <v>643</v>
      </c>
      <c r="Q42" s="234" t="s">
        <v>669</v>
      </c>
      <c r="R42" s="233">
        <f>F42-H42</f>
        <v>1536</v>
      </c>
      <c r="S42" s="233">
        <f>G42-H42</f>
        <v>0</v>
      </c>
      <c r="T42" s="154">
        <v>41205</v>
      </c>
      <c r="U42" s="15"/>
    </row>
    <row r="43" spans="1:21" ht="39" customHeight="1">
      <c r="A43" s="442"/>
      <c r="B43" s="376"/>
      <c r="C43" s="206" t="s">
        <v>327</v>
      </c>
      <c r="D43" s="1" t="s">
        <v>192</v>
      </c>
      <c r="E43" s="3" t="s">
        <v>129</v>
      </c>
      <c r="F43" s="100">
        <v>800</v>
      </c>
      <c r="G43" s="132">
        <v>3630</v>
      </c>
      <c r="H43" s="187">
        <v>2112.66</v>
      </c>
      <c r="I43" s="2" t="s">
        <v>122</v>
      </c>
      <c r="J43" s="2"/>
      <c r="K43" s="2"/>
      <c r="L43" s="2" t="s">
        <v>122</v>
      </c>
      <c r="M43" s="2"/>
      <c r="N43" s="2"/>
      <c r="O43" s="2" t="s">
        <v>122</v>
      </c>
      <c r="P43" s="189" t="s">
        <v>642</v>
      </c>
      <c r="Q43" s="237" t="s">
        <v>662</v>
      </c>
      <c r="R43" s="233">
        <f>F43-H43</f>
        <v>-1312.6599999999999</v>
      </c>
      <c r="S43" s="233">
        <f>G43-H43</f>
        <v>1517.3400000000001</v>
      </c>
      <c r="T43" s="154">
        <v>41204</v>
      </c>
      <c r="U43" s="15"/>
    </row>
    <row r="44" spans="1:21" ht="48" customHeight="1">
      <c r="A44" s="442"/>
      <c r="B44" s="376"/>
      <c r="C44" s="193" t="s">
        <v>328</v>
      </c>
      <c r="D44" s="194" t="s">
        <v>550</v>
      </c>
      <c r="E44" s="195" t="s">
        <v>129</v>
      </c>
      <c r="F44" s="211">
        <f>5*35</f>
        <v>175</v>
      </c>
      <c r="G44" s="207"/>
      <c r="H44" s="214"/>
      <c r="I44" s="198"/>
      <c r="J44" s="198"/>
      <c r="K44" s="198" t="s">
        <v>122</v>
      </c>
      <c r="L44" s="198" t="s">
        <v>122</v>
      </c>
      <c r="M44" s="198"/>
      <c r="N44" s="198"/>
      <c r="O44" s="198" t="s">
        <v>122</v>
      </c>
      <c r="P44" s="199"/>
      <c r="Q44" s="322" t="s">
        <v>655</v>
      </c>
      <c r="R44" s="237"/>
      <c r="S44" s="235"/>
      <c r="T44" s="200"/>
      <c r="U44" s="15"/>
    </row>
    <row r="45" spans="1:21" ht="50.25" customHeight="1">
      <c r="A45" s="442"/>
      <c r="B45" s="376"/>
      <c r="C45" s="193" t="s">
        <v>329</v>
      </c>
      <c r="D45" s="194" t="s">
        <v>193</v>
      </c>
      <c r="E45" s="195" t="s">
        <v>129</v>
      </c>
      <c r="F45" s="211">
        <f>100</f>
        <v>100</v>
      </c>
      <c r="G45" s="207"/>
      <c r="H45" s="214"/>
      <c r="I45" s="198"/>
      <c r="J45" s="198"/>
      <c r="K45" s="198" t="s">
        <v>122</v>
      </c>
      <c r="L45" s="198" t="s">
        <v>122</v>
      </c>
      <c r="M45" s="198"/>
      <c r="N45" s="198"/>
      <c r="O45" s="198" t="s">
        <v>122</v>
      </c>
      <c r="P45" s="199"/>
      <c r="Q45" s="322" t="s">
        <v>655</v>
      </c>
      <c r="R45" s="235"/>
      <c r="S45" s="235"/>
      <c r="T45" s="200"/>
      <c r="U45" s="15"/>
    </row>
    <row r="46" spans="1:21" ht="47.25" customHeight="1">
      <c r="A46" s="442"/>
      <c r="B46" s="376"/>
      <c r="C46" s="193" t="s">
        <v>330</v>
      </c>
      <c r="D46" s="194" t="s">
        <v>515</v>
      </c>
      <c r="E46" s="195" t="s">
        <v>129</v>
      </c>
      <c r="F46" s="211">
        <v>1600</v>
      </c>
      <c r="G46" s="207"/>
      <c r="H46" s="214"/>
      <c r="I46" s="198"/>
      <c r="J46" s="198"/>
      <c r="K46" s="198" t="s">
        <v>122</v>
      </c>
      <c r="L46" s="198" t="s">
        <v>122</v>
      </c>
      <c r="M46" s="198"/>
      <c r="N46" s="198"/>
      <c r="O46" s="198" t="s">
        <v>122</v>
      </c>
      <c r="P46" s="199"/>
      <c r="Q46" s="322" t="s">
        <v>655</v>
      </c>
      <c r="R46" s="235"/>
      <c r="S46" s="235"/>
      <c r="T46" s="200"/>
      <c r="U46" s="15"/>
    </row>
    <row r="47" spans="1:21" ht="39" customHeight="1">
      <c r="A47" s="442"/>
      <c r="B47" s="376"/>
      <c r="C47" s="65" t="s">
        <v>331</v>
      </c>
      <c r="D47" s="1" t="s">
        <v>194</v>
      </c>
      <c r="E47" s="3" t="s">
        <v>129</v>
      </c>
      <c r="F47" s="100">
        <v>560</v>
      </c>
      <c r="G47" s="132">
        <v>560</v>
      </c>
      <c r="H47" s="187"/>
      <c r="I47" s="2"/>
      <c r="J47" s="2"/>
      <c r="K47" s="2" t="s">
        <v>122</v>
      </c>
      <c r="L47" s="2" t="s">
        <v>122</v>
      </c>
      <c r="M47" s="2"/>
      <c r="N47" s="2"/>
      <c r="O47" s="2" t="s">
        <v>122</v>
      </c>
      <c r="P47" s="153" t="s">
        <v>614</v>
      </c>
      <c r="Q47" s="234" t="s">
        <v>678</v>
      </c>
      <c r="R47" s="233"/>
      <c r="S47" s="233"/>
      <c r="T47" s="154">
        <v>41129</v>
      </c>
      <c r="U47" s="15"/>
    </row>
    <row r="48" spans="1:21" ht="39" customHeight="1">
      <c r="A48" s="442"/>
      <c r="B48" s="376"/>
      <c r="C48" s="21" t="s">
        <v>332</v>
      </c>
      <c r="D48" s="1" t="s">
        <v>195</v>
      </c>
      <c r="E48" s="3" t="s">
        <v>129</v>
      </c>
      <c r="F48" s="329">
        <v>12000</v>
      </c>
      <c r="G48" s="101">
        <f>7500*1.21</f>
        <v>9075</v>
      </c>
      <c r="H48" s="187">
        <v>9075</v>
      </c>
      <c r="I48" s="2" t="s">
        <v>122</v>
      </c>
      <c r="J48" s="2"/>
      <c r="K48" s="2"/>
      <c r="L48" s="2"/>
      <c r="M48" s="2"/>
      <c r="N48" s="2" t="s">
        <v>122</v>
      </c>
      <c r="O48" s="2" t="s">
        <v>122</v>
      </c>
      <c r="P48" s="153"/>
      <c r="Q48" s="234" t="s">
        <v>624</v>
      </c>
      <c r="R48" s="233">
        <f>F48-H48</f>
        <v>2925</v>
      </c>
      <c r="S48" s="233">
        <f>G48-H48</f>
        <v>0</v>
      </c>
      <c r="T48" s="154">
        <v>41198</v>
      </c>
      <c r="U48" s="15"/>
    </row>
    <row r="49" spans="1:21" ht="39" customHeight="1">
      <c r="A49" s="442"/>
      <c r="B49" s="376"/>
      <c r="C49" s="206" t="s">
        <v>333</v>
      </c>
      <c r="D49" s="1" t="s">
        <v>196</v>
      </c>
      <c r="E49" s="3" t="s">
        <v>129</v>
      </c>
      <c r="F49" s="100">
        <v>9000</v>
      </c>
      <c r="G49" s="132">
        <v>8470</v>
      </c>
      <c r="H49" s="187">
        <v>8470</v>
      </c>
      <c r="I49" s="2"/>
      <c r="J49" s="2" t="s">
        <v>122</v>
      </c>
      <c r="K49" s="2"/>
      <c r="L49" s="2"/>
      <c r="M49" s="2" t="s">
        <v>122</v>
      </c>
      <c r="N49" s="2"/>
      <c r="O49" s="2" t="s">
        <v>122</v>
      </c>
      <c r="P49" s="153"/>
      <c r="Q49" s="234" t="s">
        <v>566</v>
      </c>
      <c r="R49" s="233">
        <f>F49-H49</f>
        <v>530</v>
      </c>
      <c r="S49" s="233">
        <f>G49-H49</f>
        <v>0</v>
      </c>
      <c r="T49" s="154">
        <v>41089</v>
      </c>
      <c r="U49" s="15"/>
    </row>
    <row r="50" spans="1:21" ht="39" customHeight="1">
      <c r="A50" s="442"/>
      <c r="B50" s="376"/>
      <c r="C50" s="206" t="s">
        <v>334</v>
      </c>
      <c r="D50" s="1" t="s">
        <v>197</v>
      </c>
      <c r="E50" s="3" t="s">
        <v>129</v>
      </c>
      <c r="F50" s="100">
        <f>1500*1.21*2</f>
        <v>3630</v>
      </c>
      <c r="G50" s="132">
        <f>3600*1.21</f>
        <v>4356</v>
      </c>
      <c r="H50" s="187">
        <v>4356</v>
      </c>
      <c r="I50" s="2"/>
      <c r="J50" s="2"/>
      <c r="K50" s="2" t="s">
        <v>122</v>
      </c>
      <c r="L50" s="2" t="s">
        <v>122</v>
      </c>
      <c r="M50" s="2"/>
      <c r="N50" s="2"/>
      <c r="O50" s="2" t="s">
        <v>122</v>
      </c>
      <c r="P50" s="153"/>
      <c r="Q50" s="234" t="s">
        <v>567</v>
      </c>
      <c r="R50" s="233">
        <f>F50-H50</f>
        <v>-726</v>
      </c>
      <c r="S50" s="233">
        <f>G50-H50</f>
        <v>0</v>
      </c>
      <c r="T50" s="154">
        <v>41201</v>
      </c>
      <c r="U50" s="15"/>
    </row>
    <row r="51" spans="1:21" ht="48.75" customHeight="1">
      <c r="A51" s="442"/>
      <c r="B51" s="376"/>
      <c r="C51" s="193" t="s">
        <v>335</v>
      </c>
      <c r="D51" s="194" t="s">
        <v>198</v>
      </c>
      <c r="E51" s="195" t="s">
        <v>129</v>
      </c>
      <c r="F51" s="211">
        <v>1200</v>
      </c>
      <c r="G51" s="197"/>
      <c r="H51" s="214"/>
      <c r="I51" s="198"/>
      <c r="J51" s="198"/>
      <c r="K51" s="198" t="s">
        <v>122</v>
      </c>
      <c r="L51" s="198" t="s">
        <v>122</v>
      </c>
      <c r="M51" s="198"/>
      <c r="N51" s="198"/>
      <c r="O51" s="198" t="s">
        <v>122</v>
      </c>
      <c r="P51" s="199" t="s">
        <v>556</v>
      </c>
      <c r="Q51" s="322" t="s">
        <v>655</v>
      </c>
      <c r="R51" s="235"/>
      <c r="S51" s="235"/>
      <c r="T51" s="200"/>
      <c r="U51" s="15"/>
    </row>
    <row r="52" spans="1:21" ht="39" customHeight="1">
      <c r="A52" s="442"/>
      <c r="B52" s="376" t="s">
        <v>139</v>
      </c>
      <c r="C52" s="206" t="s">
        <v>336</v>
      </c>
      <c r="D52" s="1" t="s">
        <v>199</v>
      </c>
      <c r="E52" s="3" t="s">
        <v>129</v>
      </c>
      <c r="F52" s="100">
        <v>20900</v>
      </c>
      <c r="G52" s="132">
        <v>20450</v>
      </c>
      <c r="H52" s="187">
        <v>20449</v>
      </c>
      <c r="I52" s="2" t="s">
        <v>122</v>
      </c>
      <c r="J52" s="2"/>
      <c r="K52" s="2"/>
      <c r="L52" s="2" t="s">
        <v>122</v>
      </c>
      <c r="M52" s="2"/>
      <c r="N52" s="2"/>
      <c r="O52" s="2" t="s">
        <v>122</v>
      </c>
      <c r="P52" s="153"/>
      <c r="Q52" s="234" t="s">
        <v>568</v>
      </c>
      <c r="R52" s="233">
        <f>F52-H52</f>
        <v>451</v>
      </c>
      <c r="S52" s="233">
        <f>G52-H52</f>
        <v>1</v>
      </c>
      <c r="T52" s="154">
        <v>41108</v>
      </c>
      <c r="U52" s="15"/>
    </row>
    <row r="53" spans="1:21" ht="39" customHeight="1">
      <c r="A53" s="442"/>
      <c r="B53" s="376"/>
      <c r="C53" s="206" t="s">
        <v>337</v>
      </c>
      <c r="D53" s="1" t="s">
        <v>200</v>
      </c>
      <c r="E53" s="3" t="s">
        <v>129</v>
      </c>
      <c r="F53" s="100">
        <v>1200</v>
      </c>
      <c r="G53" s="132">
        <v>895.4</v>
      </c>
      <c r="H53" s="187">
        <v>895.4</v>
      </c>
      <c r="I53" s="2"/>
      <c r="J53" s="2"/>
      <c r="K53" s="2" t="s">
        <v>122</v>
      </c>
      <c r="L53" s="2"/>
      <c r="M53" s="2" t="s">
        <v>122</v>
      </c>
      <c r="N53" s="2" t="s">
        <v>122</v>
      </c>
      <c r="O53" s="2" t="s">
        <v>122</v>
      </c>
      <c r="P53" s="153"/>
      <c r="Q53" s="234" t="s">
        <v>563</v>
      </c>
      <c r="R53" s="233">
        <f>F53-H53</f>
        <v>304.6</v>
      </c>
      <c r="S53" s="233">
        <f>G53-H53</f>
        <v>0</v>
      </c>
      <c r="T53" s="154">
        <v>41162</v>
      </c>
      <c r="U53" s="15"/>
    </row>
    <row r="54" spans="1:21" ht="39" customHeight="1">
      <c r="A54" s="442"/>
      <c r="B54" s="376"/>
      <c r="C54" s="206" t="s">
        <v>338</v>
      </c>
      <c r="D54" s="1" t="s">
        <v>201</v>
      </c>
      <c r="E54" s="3" t="s">
        <v>129</v>
      </c>
      <c r="F54" s="100">
        <v>7000</v>
      </c>
      <c r="G54" s="132">
        <f>3500*1.21</f>
        <v>4235</v>
      </c>
      <c r="H54" s="187">
        <v>5772.91</v>
      </c>
      <c r="I54" s="2"/>
      <c r="J54" s="2"/>
      <c r="K54" s="2" t="s">
        <v>122</v>
      </c>
      <c r="L54" s="2"/>
      <c r="M54" s="2" t="s">
        <v>122</v>
      </c>
      <c r="N54" s="2"/>
      <c r="O54" s="2" t="s">
        <v>122</v>
      </c>
      <c r="P54" s="153"/>
      <c r="Q54" s="234" t="s">
        <v>569</v>
      </c>
      <c r="R54" s="233">
        <f>F54-H54</f>
        <v>1227.0900000000001</v>
      </c>
      <c r="S54" s="233">
        <f>G54-H54</f>
        <v>-1537.9099999999999</v>
      </c>
      <c r="T54" s="154">
        <v>41122</v>
      </c>
      <c r="U54" s="15"/>
    </row>
    <row r="55" spans="1:21" ht="39" customHeight="1">
      <c r="A55" s="442"/>
      <c r="B55" s="376"/>
      <c r="C55" s="65" t="s">
        <v>339</v>
      </c>
      <c r="D55" s="1" t="s">
        <v>202</v>
      </c>
      <c r="E55" s="3" t="s">
        <v>129</v>
      </c>
      <c r="F55" s="100">
        <v>140</v>
      </c>
      <c r="G55" s="100">
        <v>140</v>
      </c>
      <c r="H55" s="187"/>
      <c r="I55" s="2"/>
      <c r="J55" s="2"/>
      <c r="K55" s="2" t="s">
        <v>122</v>
      </c>
      <c r="L55" s="2" t="s">
        <v>122</v>
      </c>
      <c r="M55" s="2"/>
      <c r="N55" s="2"/>
      <c r="O55" s="2" t="s">
        <v>122</v>
      </c>
      <c r="P55" s="153" t="s">
        <v>614</v>
      </c>
      <c r="Q55" s="234" t="s">
        <v>678</v>
      </c>
      <c r="R55" s="233"/>
      <c r="S55" s="233"/>
      <c r="T55" s="154">
        <v>41129</v>
      </c>
      <c r="U55" s="15"/>
    </row>
    <row r="56" spans="1:21" ht="39" customHeight="1">
      <c r="A56" s="442"/>
      <c r="B56" s="27" t="s">
        <v>140</v>
      </c>
      <c r="C56" s="65" t="s">
        <v>340</v>
      </c>
      <c r="D56" s="1" t="s">
        <v>176</v>
      </c>
      <c r="E56" s="3" t="s">
        <v>129</v>
      </c>
      <c r="F56" s="100">
        <v>600</v>
      </c>
      <c r="G56" s="100">
        <v>600</v>
      </c>
      <c r="H56" s="187">
        <v>482.79</v>
      </c>
      <c r="I56" s="2"/>
      <c r="J56" s="2"/>
      <c r="K56" s="2" t="s">
        <v>122</v>
      </c>
      <c r="L56" s="2" t="s">
        <v>122</v>
      </c>
      <c r="M56" s="2"/>
      <c r="N56" s="2"/>
      <c r="O56" s="2" t="s">
        <v>122</v>
      </c>
      <c r="P56" s="153" t="s">
        <v>614</v>
      </c>
      <c r="Q56" s="234" t="s">
        <v>672</v>
      </c>
      <c r="R56" s="233">
        <f>F56-H56</f>
        <v>117.20999999999998</v>
      </c>
      <c r="S56" s="233"/>
      <c r="T56" s="154">
        <v>41129</v>
      </c>
      <c r="U56" s="15"/>
    </row>
    <row r="57" spans="1:21" ht="39" customHeight="1">
      <c r="A57" s="442"/>
      <c r="B57" s="376" t="s">
        <v>141</v>
      </c>
      <c r="C57" s="206" t="s">
        <v>341</v>
      </c>
      <c r="D57" s="1" t="s">
        <v>203</v>
      </c>
      <c r="E57" s="3" t="s">
        <v>129</v>
      </c>
      <c r="F57" s="100">
        <f>300*1.21</f>
        <v>363</v>
      </c>
      <c r="G57" s="132">
        <f>313*1.21</f>
        <v>378.72999999999996</v>
      </c>
      <c r="H57" s="187">
        <v>378.73</v>
      </c>
      <c r="I57" s="5" t="s">
        <v>122</v>
      </c>
      <c r="J57" s="5"/>
      <c r="K57" s="5"/>
      <c r="L57" s="5"/>
      <c r="M57" s="5" t="s">
        <v>122</v>
      </c>
      <c r="N57" s="5"/>
      <c r="O57" s="2" t="s">
        <v>122</v>
      </c>
      <c r="P57" s="153"/>
      <c r="Q57" s="234" t="s">
        <v>611</v>
      </c>
      <c r="R57" s="233">
        <f>F57-H57</f>
        <v>-15.730000000000018</v>
      </c>
      <c r="S57" s="233">
        <f>G57-H57</f>
        <v>0</v>
      </c>
      <c r="T57" s="154">
        <v>41178</v>
      </c>
      <c r="U57" s="15"/>
    </row>
    <row r="58" spans="1:21" ht="51" customHeight="1">
      <c r="A58" s="442"/>
      <c r="B58" s="376"/>
      <c r="C58" s="206" t="s">
        <v>342</v>
      </c>
      <c r="D58" s="1" t="s">
        <v>204</v>
      </c>
      <c r="E58" s="3" t="s">
        <v>129</v>
      </c>
      <c r="F58" s="100">
        <v>11000</v>
      </c>
      <c r="G58" s="101">
        <v>11000</v>
      </c>
      <c r="H58" s="187">
        <v>10285</v>
      </c>
      <c r="I58" s="5"/>
      <c r="J58" s="5" t="s">
        <v>122</v>
      </c>
      <c r="K58" s="5"/>
      <c r="L58" s="5"/>
      <c r="M58" s="5" t="s">
        <v>122</v>
      </c>
      <c r="N58" s="5"/>
      <c r="O58" s="2" t="s">
        <v>122</v>
      </c>
      <c r="P58" s="21"/>
      <c r="Q58" s="238" t="s">
        <v>610</v>
      </c>
      <c r="R58" s="233">
        <f>F58-H58</f>
        <v>715</v>
      </c>
      <c r="S58" s="233">
        <f>G58-H58</f>
        <v>715</v>
      </c>
      <c r="T58" s="154">
        <v>40452</v>
      </c>
      <c r="U58" s="15"/>
    </row>
    <row r="59" spans="1:21" ht="81" customHeight="1">
      <c r="A59" s="442"/>
      <c r="B59" s="376"/>
      <c r="C59" s="193" t="s">
        <v>343</v>
      </c>
      <c r="D59" s="194" t="s">
        <v>205</v>
      </c>
      <c r="E59" s="195" t="s">
        <v>129</v>
      </c>
      <c r="F59" s="211">
        <v>480</v>
      </c>
      <c r="G59" s="197"/>
      <c r="H59" s="214"/>
      <c r="I59" s="210"/>
      <c r="J59" s="210" t="s">
        <v>122</v>
      </c>
      <c r="K59" s="210"/>
      <c r="L59" s="210"/>
      <c r="M59" s="210" t="s">
        <v>122</v>
      </c>
      <c r="N59" s="210"/>
      <c r="O59" s="198" t="s">
        <v>122</v>
      </c>
      <c r="P59" s="193"/>
      <c r="Q59" s="322" t="s">
        <v>655</v>
      </c>
      <c r="R59" s="235"/>
      <c r="S59" s="235"/>
      <c r="T59" s="200"/>
      <c r="U59" s="15"/>
    </row>
    <row r="60" spans="1:21" ht="59.25" customHeight="1">
      <c r="A60" s="442"/>
      <c r="B60" s="376" t="s">
        <v>142</v>
      </c>
      <c r="C60" s="193" t="s">
        <v>344</v>
      </c>
      <c r="D60" s="194" t="s">
        <v>206</v>
      </c>
      <c r="E60" s="195" t="s">
        <v>129</v>
      </c>
      <c r="F60" s="211">
        <v>7000</v>
      </c>
      <c r="G60" s="207"/>
      <c r="H60" s="214"/>
      <c r="I60" s="210"/>
      <c r="J60" s="210" t="s">
        <v>122</v>
      </c>
      <c r="K60" s="210"/>
      <c r="L60" s="210" t="s">
        <v>122</v>
      </c>
      <c r="M60" s="210"/>
      <c r="N60" s="210"/>
      <c r="O60" s="198" t="s">
        <v>122</v>
      </c>
      <c r="P60" s="199"/>
      <c r="Q60" s="322" t="s">
        <v>655</v>
      </c>
      <c r="R60" s="235"/>
      <c r="S60" s="235"/>
      <c r="T60" s="200"/>
      <c r="U60" s="15"/>
    </row>
    <row r="61" spans="1:21" ht="57" customHeight="1">
      <c r="A61" s="442"/>
      <c r="B61" s="376"/>
      <c r="C61" s="193" t="s">
        <v>345</v>
      </c>
      <c r="D61" s="194" t="s">
        <v>207</v>
      </c>
      <c r="E61" s="195" t="s">
        <v>129</v>
      </c>
      <c r="F61" s="211">
        <v>700</v>
      </c>
      <c r="G61" s="207"/>
      <c r="H61" s="214"/>
      <c r="I61" s="210"/>
      <c r="J61" s="210" t="s">
        <v>122</v>
      </c>
      <c r="K61" s="210"/>
      <c r="L61" s="210" t="s">
        <v>122</v>
      </c>
      <c r="M61" s="210"/>
      <c r="N61" s="210"/>
      <c r="O61" s="198" t="s">
        <v>122</v>
      </c>
      <c r="P61" s="199"/>
      <c r="Q61" s="322" t="s">
        <v>655</v>
      </c>
      <c r="R61" s="235"/>
      <c r="S61" s="235"/>
      <c r="T61" s="200"/>
      <c r="U61" s="15"/>
    </row>
    <row r="62" spans="1:21" ht="39" customHeight="1">
      <c r="A62" s="442"/>
      <c r="B62" s="376"/>
      <c r="C62" s="21" t="s">
        <v>346</v>
      </c>
      <c r="D62" s="1" t="s">
        <v>208</v>
      </c>
      <c r="E62" s="3" t="s">
        <v>129</v>
      </c>
      <c r="F62" s="100">
        <v>4840</v>
      </c>
      <c r="G62" s="132">
        <v>4840</v>
      </c>
      <c r="H62" s="187">
        <v>3388</v>
      </c>
      <c r="I62" s="5"/>
      <c r="J62" s="5" t="s">
        <v>122</v>
      </c>
      <c r="K62" s="5"/>
      <c r="L62" s="5"/>
      <c r="M62" s="5" t="s">
        <v>122</v>
      </c>
      <c r="N62" s="5"/>
      <c r="O62" s="2" t="s">
        <v>122</v>
      </c>
      <c r="P62" s="153"/>
      <c r="Q62" s="234" t="s">
        <v>570</v>
      </c>
      <c r="R62" s="233">
        <f>F62-H62</f>
        <v>1452</v>
      </c>
      <c r="S62" s="233">
        <f>G62-H62</f>
        <v>1452</v>
      </c>
      <c r="T62" s="155"/>
      <c r="U62" s="15"/>
    </row>
    <row r="63" spans="1:21" ht="51.75" customHeight="1">
      <c r="A63" s="442"/>
      <c r="B63" s="376"/>
      <c r="C63" s="193" t="s">
        <v>347</v>
      </c>
      <c r="D63" s="194" t="s">
        <v>209</v>
      </c>
      <c r="E63" s="195" t="s">
        <v>129</v>
      </c>
      <c r="F63" s="211">
        <v>2000</v>
      </c>
      <c r="G63" s="207"/>
      <c r="H63" s="214"/>
      <c r="I63" s="210"/>
      <c r="J63" s="210" t="s">
        <v>122</v>
      </c>
      <c r="K63" s="210"/>
      <c r="L63" s="210"/>
      <c r="M63" s="210" t="s">
        <v>122</v>
      </c>
      <c r="N63" s="210"/>
      <c r="O63" s="198" t="s">
        <v>122</v>
      </c>
      <c r="P63" s="199"/>
      <c r="Q63" s="322" t="s">
        <v>655</v>
      </c>
      <c r="R63" s="235"/>
      <c r="S63" s="235"/>
      <c r="T63" s="200"/>
      <c r="U63" s="15"/>
    </row>
    <row r="64" spans="1:21" ht="58.5" customHeight="1">
      <c r="A64" s="442"/>
      <c r="B64" s="376" t="s">
        <v>143</v>
      </c>
      <c r="C64" s="193" t="s">
        <v>348</v>
      </c>
      <c r="D64" s="194" t="s">
        <v>210</v>
      </c>
      <c r="E64" s="195" t="s">
        <v>129</v>
      </c>
      <c r="F64" s="330">
        <v>10000</v>
      </c>
      <c r="G64" s="207"/>
      <c r="H64" s="214"/>
      <c r="I64" s="198"/>
      <c r="J64" s="198" t="s">
        <v>122</v>
      </c>
      <c r="K64" s="198"/>
      <c r="L64" s="198"/>
      <c r="M64" s="198" t="s">
        <v>122</v>
      </c>
      <c r="N64" s="198"/>
      <c r="O64" s="198" t="s">
        <v>122</v>
      </c>
      <c r="P64" s="199"/>
      <c r="Q64" s="322" t="s">
        <v>655</v>
      </c>
      <c r="R64" s="235"/>
      <c r="S64" s="235"/>
      <c r="T64" s="235"/>
      <c r="U64" s="15"/>
    </row>
    <row r="65" spans="1:21" ht="39" customHeight="1">
      <c r="A65" s="442"/>
      <c r="B65" s="376"/>
      <c r="C65" s="206" t="s">
        <v>349</v>
      </c>
      <c r="D65" s="1" t="s">
        <v>211</v>
      </c>
      <c r="E65" s="3" t="s">
        <v>129</v>
      </c>
      <c r="F65" s="100">
        <v>19500</v>
      </c>
      <c r="G65" s="132">
        <f>19500*1.21</f>
        <v>23595</v>
      </c>
      <c r="H65" s="187">
        <v>23595</v>
      </c>
      <c r="I65" s="2"/>
      <c r="J65" s="2" t="s">
        <v>122</v>
      </c>
      <c r="K65" s="2"/>
      <c r="L65" s="2"/>
      <c r="M65" s="2" t="s">
        <v>122</v>
      </c>
      <c r="N65" s="2"/>
      <c r="O65" s="2" t="s">
        <v>122</v>
      </c>
      <c r="P65" s="153"/>
      <c r="Q65" s="234" t="s">
        <v>571</v>
      </c>
      <c r="R65" s="233">
        <f>F65-H65</f>
        <v>-4095</v>
      </c>
      <c r="S65" s="233">
        <f aca="true" t="shared" si="2" ref="S65:S71">G65-H65</f>
        <v>0</v>
      </c>
      <c r="T65" s="154">
        <v>41123</v>
      </c>
      <c r="U65" s="15"/>
    </row>
    <row r="66" spans="1:21" ht="39" customHeight="1">
      <c r="A66" s="442"/>
      <c r="B66" s="376" t="s">
        <v>144</v>
      </c>
      <c r="C66" s="206" t="s">
        <v>350</v>
      </c>
      <c r="D66" s="1" t="s">
        <v>212</v>
      </c>
      <c r="E66" s="3" t="s">
        <v>129</v>
      </c>
      <c r="F66" s="100">
        <v>100000</v>
      </c>
      <c r="G66" s="101">
        <f>82600*1.21</f>
        <v>99946</v>
      </c>
      <c r="H66" s="187">
        <v>93170</v>
      </c>
      <c r="I66" s="2"/>
      <c r="J66" s="2" t="s">
        <v>122</v>
      </c>
      <c r="K66" s="2"/>
      <c r="L66" s="2" t="s">
        <v>122</v>
      </c>
      <c r="M66" s="2" t="s">
        <v>122</v>
      </c>
      <c r="N66" s="2"/>
      <c r="O66" s="2" t="s">
        <v>122</v>
      </c>
      <c r="P66" s="188" t="s">
        <v>639</v>
      </c>
      <c r="Q66" s="234" t="s">
        <v>645</v>
      </c>
      <c r="R66" s="233">
        <v>6830</v>
      </c>
      <c r="S66" s="233">
        <f t="shared" si="2"/>
        <v>6776</v>
      </c>
      <c r="T66" s="154"/>
      <c r="U66" s="15"/>
    </row>
    <row r="67" spans="1:20" s="133" customFormat="1" ht="39" customHeight="1">
      <c r="A67" s="442"/>
      <c r="B67" s="376"/>
      <c r="C67" s="103" t="s">
        <v>351</v>
      </c>
      <c r="D67" s="1" t="s">
        <v>213</v>
      </c>
      <c r="E67" s="3" t="s">
        <v>129</v>
      </c>
      <c r="F67" s="100">
        <v>100000</v>
      </c>
      <c r="G67" s="132">
        <v>106000</v>
      </c>
      <c r="H67" s="187">
        <v>102013.5</v>
      </c>
      <c r="I67" s="5"/>
      <c r="J67" s="5" t="s">
        <v>122</v>
      </c>
      <c r="K67" s="5"/>
      <c r="L67" s="5"/>
      <c r="M67" s="5" t="s">
        <v>122</v>
      </c>
      <c r="N67" s="5"/>
      <c r="O67" s="5" t="s">
        <v>122</v>
      </c>
      <c r="P67" s="239" t="s">
        <v>640</v>
      </c>
      <c r="Q67" s="335" t="s">
        <v>675</v>
      </c>
      <c r="R67" s="233">
        <f>F67-H67</f>
        <v>-2013.5</v>
      </c>
      <c r="S67" s="233">
        <f t="shared" si="2"/>
        <v>3986.5</v>
      </c>
      <c r="T67" s="157">
        <v>41180</v>
      </c>
    </row>
    <row r="68" spans="1:21" ht="39" customHeight="1">
      <c r="A68" s="442"/>
      <c r="B68" s="376"/>
      <c r="C68" s="206" t="s">
        <v>352</v>
      </c>
      <c r="D68" s="1" t="s">
        <v>214</v>
      </c>
      <c r="E68" s="3" t="s">
        <v>129</v>
      </c>
      <c r="F68" s="100">
        <v>700000</v>
      </c>
      <c r="G68" s="101">
        <v>701800</v>
      </c>
      <c r="H68" s="187">
        <v>583741.95</v>
      </c>
      <c r="I68" s="2"/>
      <c r="J68" s="2"/>
      <c r="K68" s="2" t="s">
        <v>122</v>
      </c>
      <c r="L68" s="2" t="s">
        <v>122</v>
      </c>
      <c r="M68" s="2"/>
      <c r="N68" s="2"/>
      <c r="O68" s="2" t="s">
        <v>122</v>
      </c>
      <c r="P68" s="153"/>
      <c r="Q68" s="234" t="s">
        <v>641</v>
      </c>
      <c r="R68" s="233">
        <f>F68-H68</f>
        <v>116258.05000000005</v>
      </c>
      <c r="S68" s="233">
        <f t="shared" si="2"/>
        <v>118058.05000000005</v>
      </c>
      <c r="T68" s="154">
        <v>41117</v>
      </c>
      <c r="U68" s="15"/>
    </row>
    <row r="69" spans="1:21" ht="39" customHeight="1">
      <c r="A69" s="442"/>
      <c r="B69" s="376" t="s">
        <v>145</v>
      </c>
      <c r="C69" s="206" t="s">
        <v>353</v>
      </c>
      <c r="D69" s="1" t="s">
        <v>215</v>
      </c>
      <c r="E69" s="3" t="s">
        <v>129</v>
      </c>
      <c r="F69" s="100">
        <v>400000</v>
      </c>
      <c r="G69" s="101">
        <v>400000</v>
      </c>
      <c r="H69" s="187">
        <v>399300</v>
      </c>
      <c r="I69" s="5"/>
      <c r="J69" s="5"/>
      <c r="K69" s="5" t="s">
        <v>122</v>
      </c>
      <c r="L69" s="5"/>
      <c r="M69" s="5"/>
      <c r="N69" s="5" t="s">
        <v>122</v>
      </c>
      <c r="O69" s="2" t="s">
        <v>122</v>
      </c>
      <c r="P69" s="153"/>
      <c r="Q69" s="234" t="s">
        <v>628</v>
      </c>
      <c r="R69" s="233">
        <f>F69-H69</f>
        <v>700</v>
      </c>
      <c r="S69" s="233">
        <f t="shared" si="2"/>
        <v>700</v>
      </c>
      <c r="T69" s="154">
        <v>41129</v>
      </c>
      <c r="U69" s="15"/>
    </row>
    <row r="70" spans="1:21" ht="39" customHeight="1">
      <c r="A70" s="442"/>
      <c r="B70" s="376"/>
      <c r="C70" s="206" t="s">
        <v>354</v>
      </c>
      <c r="D70" s="1" t="s">
        <v>216</v>
      </c>
      <c r="E70" s="3" t="s">
        <v>129</v>
      </c>
      <c r="F70" s="100">
        <v>10000</v>
      </c>
      <c r="G70" s="101">
        <v>10000</v>
      </c>
      <c r="H70" s="187">
        <v>6006.5</v>
      </c>
      <c r="I70" s="5"/>
      <c r="J70" s="5"/>
      <c r="K70" s="5" t="s">
        <v>122</v>
      </c>
      <c r="L70" s="5"/>
      <c r="M70" s="5"/>
      <c r="N70" s="5" t="s">
        <v>122</v>
      </c>
      <c r="O70" s="2" t="s">
        <v>122</v>
      </c>
      <c r="P70" s="153"/>
      <c r="Q70" s="234" t="s">
        <v>572</v>
      </c>
      <c r="R70" s="233">
        <f>F70-H70</f>
        <v>3993.5</v>
      </c>
      <c r="S70" s="233">
        <f t="shared" si="2"/>
        <v>3993.5</v>
      </c>
      <c r="T70" s="154">
        <v>41121</v>
      </c>
      <c r="U70" s="15"/>
    </row>
    <row r="71" spans="1:21" ht="39" customHeight="1">
      <c r="A71" s="442"/>
      <c r="B71" s="376"/>
      <c r="C71" s="206" t="s">
        <v>355</v>
      </c>
      <c r="D71" s="1" t="s">
        <v>217</v>
      </c>
      <c r="E71" s="3" t="s">
        <v>129</v>
      </c>
      <c r="F71" s="100">
        <f>2*15000</f>
        <v>30000</v>
      </c>
      <c r="G71" s="101">
        <v>29930</v>
      </c>
      <c r="H71" s="187">
        <v>19324.3</v>
      </c>
      <c r="I71" s="5"/>
      <c r="J71" s="5"/>
      <c r="K71" s="5" t="s">
        <v>122</v>
      </c>
      <c r="L71" s="5"/>
      <c r="M71" s="5"/>
      <c r="N71" s="5" t="s">
        <v>122</v>
      </c>
      <c r="O71" s="2" t="s">
        <v>122</v>
      </c>
      <c r="P71" s="153"/>
      <c r="Q71" s="234" t="s">
        <v>572</v>
      </c>
      <c r="R71" s="233">
        <f>F71-H71</f>
        <v>10675.7</v>
      </c>
      <c r="S71" s="233">
        <f t="shared" si="2"/>
        <v>10605.7</v>
      </c>
      <c r="T71" s="154">
        <v>41121</v>
      </c>
      <c r="U71" s="15"/>
    </row>
    <row r="72" spans="1:21" ht="58.5" customHeight="1">
      <c r="A72" s="442"/>
      <c r="B72" s="376"/>
      <c r="C72" s="52" t="s">
        <v>356</v>
      </c>
      <c r="D72" s="53" t="s">
        <v>218</v>
      </c>
      <c r="E72" s="52" t="s">
        <v>129</v>
      </c>
      <c r="F72" s="212">
        <v>2000</v>
      </c>
      <c r="G72" s="213"/>
      <c r="H72" s="187"/>
      <c r="I72" s="52"/>
      <c r="J72" s="53" t="s">
        <v>122</v>
      </c>
      <c r="K72" s="52"/>
      <c r="L72" s="53"/>
      <c r="M72" s="52" t="s">
        <v>122</v>
      </c>
      <c r="N72" s="53"/>
      <c r="O72" s="52" t="s">
        <v>122</v>
      </c>
      <c r="P72" s="181"/>
      <c r="Q72" s="322" t="s">
        <v>655</v>
      </c>
      <c r="R72" s="233"/>
      <c r="S72" s="233"/>
      <c r="T72" s="155"/>
      <c r="U72" s="15"/>
    </row>
    <row r="73" spans="1:21" ht="58.5" customHeight="1">
      <c r="A73" s="442"/>
      <c r="B73" s="376" t="s">
        <v>146</v>
      </c>
      <c r="C73" s="193" t="s">
        <v>357</v>
      </c>
      <c r="D73" s="194" t="s">
        <v>219</v>
      </c>
      <c r="E73" s="195" t="s">
        <v>129</v>
      </c>
      <c r="F73" s="211">
        <v>10000</v>
      </c>
      <c r="G73" s="207"/>
      <c r="H73" s="214"/>
      <c r="I73" s="210"/>
      <c r="J73" s="210" t="s">
        <v>122</v>
      </c>
      <c r="K73" s="210"/>
      <c r="L73" s="210"/>
      <c r="M73" s="210" t="s">
        <v>122</v>
      </c>
      <c r="N73" s="210"/>
      <c r="O73" s="198" t="s">
        <v>122</v>
      </c>
      <c r="P73" s="199"/>
      <c r="Q73" s="322" t="s">
        <v>655</v>
      </c>
      <c r="R73" s="235"/>
      <c r="S73" s="235"/>
      <c r="T73" s="200"/>
      <c r="U73" s="15"/>
    </row>
    <row r="74" spans="1:21" ht="58.5" customHeight="1">
      <c r="A74" s="442"/>
      <c r="B74" s="376"/>
      <c r="C74" s="193" t="s">
        <v>358</v>
      </c>
      <c r="D74" s="194" t="s">
        <v>220</v>
      </c>
      <c r="E74" s="195" t="s">
        <v>129</v>
      </c>
      <c r="F74" s="211">
        <v>1500</v>
      </c>
      <c r="G74" s="207"/>
      <c r="H74" s="214"/>
      <c r="I74" s="210" t="s">
        <v>122</v>
      </c>
      <c r="J74" s="210"/>
      <c r="K74" s="210"/>
      <c r="L74" s="210" t="s">
        <v>122</v>
      </c>
      <c r="M74" s="210"/>
      <c r="N74" s="210" t="s">
        <v>122</v>
      </c>
      <c r="O74" s="198" t="s">
        <v>122</v>
      </c>
      <c r="P74" s="199"/>
      <c r="Q74" s="322" t="s">
        <v>655</v>
      </c>
      <c r="R74" s="235"/>
      <c r="S74" s="235"/>
      <c r="T74" s="200"/>
      <c r="U74" s="15"/>
    </row>
    <row r="75" spans="1:21" ht="58.5" customHeight="1">
      <c r="A75" s="442"/>
      <c r="B75" s="376"/>
      <c r="C75" s="193" t="s">
        <v>359</v>
      </c>
      <c r="D75" s="194" t="s">
        <v>221</v>
      </c>
      <c r="E75" s="195" t="s">
        <v>129</v>
      </c>
      <c r="F75" s="211">
        <v>5000</v>
      </c>
      <c r="G75" s="207"/>
      <c r="H75" s="214"/>
      <c r="I75" s="210"/>
      <c r="J75" s="210" t="s">
        <v>122</v>
      </c>
      <c r="K75" s="210"/>
      <c r="L75" s="210" t="s">
        <v>122</v>
      </c>
      <c r="M75" s="210" t="s">
        <v>122</v>
      </c>
      <c r="N75" s="210"/>
      <c r="O75" s="198" t="s">
        <v>122</v>
      </c>
      <c r="P75" s="199"/>
      <c r="Q75" s="322" t="s">
        <v>655</v>
      </c>
      <c r="R75" s="235"/>
      <c r="S75" s="235"/>
      <c r="T75" s="200"/>
      <c r="U75" s="15"/>
    </row>
    <row r="76" spans="1:21" ht="58.5" customHeight="1">
      <c r="A76" s="442"/>
      <c r="B76" s="376"/>
      <c r="C76" s="193" t="s">
        <v>360</v>
      </c>
      <c r="D76" s="194" t="s">
        <v>222</v>
      </c>
      <c r="E76" s="195" t="s">
        <v>129</v>
      </c>
      <c r="F76" s="211">
        <v>8000</v>
      </c>
      <c r="G76" s="207"/>
      <c r="H76" s="214"/>
      <c r="I76" s="210"/>
      <c r="J76" s="210" t="s">
        <v>122</v>
      </c>
      <c r="K76" s="210"/>
      <c r="L76" s="210" t="s">
        <v>122</v>
      </c>
      <c r="M76" s="210" t="s">
        <v>122</v>
      </c>
      <c r="N76" s="210"/>
      <c r="O76" s="198" t="s">
        <v>122</v>
      </c>
      <c r="P76" s="199"/>
      <c r="Q76" s="322" t="s">
        <v>655</v>
      </c>
      <c r="R76" s="235"/>
      <c r="S76" s="235"/>
      <c r="T76" s="200"/>
      <c r="U76" s="15"/>
    </row>
    <row r="77" spans="1:21" ht="58.5" customHeight="1">
      <c r="A77" s="442"/>
      <c r="B77" s="376"/>
      <c r="C77" s="52" t="s">
        <v>361</v>
      </c>
      <c r="D77" s="53" t="s">
        <v>223</v>
      </c>
      <c r="E77" s="53" t="s">
        <v>129</v>
      </c>
      <c r="F77" s="213">
        <v>9000</v>
      </c>
      <c r="G77" s="212"/>
      <c r="H77" s="187"/>
      <c r="I77" s="5"/>
      <c r="J77" s="5" t="s">
        <v>122</v>
      </c>
      <c r="K77" s="5"/>
      <c r="L77" s="5" t="s">
        <v>122</v>
      </c>
      <c r="M77" s="5" t="s">
        <v>122</v>
      </c>
      <c r="N77" s="5"/>
      <c r="O77" s="2" t="s">
        <v>122</v>
      </c>
      <c r="P77" s="181"/>
      <c r="Q77" s="322" t="s">
        <v>655</v>
      </c>
      <c r="R77" s="233"/>
      <c r="S77" s="233"/>
      <c r="T77" s="155"/>
      <c r="U77" s="15"/>
    </row>
    <row r="78" spans="1:21" ht="58.5" customHeight="1">
      <c r="A78" s="442"/>
      <c r="B78" s="376"/>
      <c r="C78" s="52" t="s">
        <v>362</v>
      </c>
      <c r="D78" s="53" t="s">
        <v>224</v>
      </c>
      <c r="E78" s="52" t="s">
        <v>129</v>
      </c>
      <c r="F78" s="212">
        <v>1500</v>
      </c>
      <c r="G78" s="101"/>
      <c r="H78" s="187"/>
      <c r="I78" s="5"/>
      <c r="J78" s="5" t="s">
        <v>122</v>
      </c>
      <c r="K78" s="5"/>
      <c r="L78" s="5" t="s">
        <v>122</v>
      </c>
      <c r="M78" s="5" t="s">
        <v>122</v>
      </c>
      <c r="N78" s="5"/>
      <c r="O78" s="2" t="s">
        <v>122</v>
      </c>
      <c r="P78" s="181"/>
      <c r="Q78" s="322" t="s">
        <v>655</v>
      </c>
      <c r="R78" s="233"/>
      <c r="S78" s="233"/>
      <c r="T78" s="155"/>
      <c r="U78" s="15"/>
    </row>
    <row r="79" spans="1:21" ht="58.5" customHeight="1">
      <c r="A79" s="442"/>
      <c r="B79" s="376"/>
      <c r="C79" s="52" t="s">
        <v>363</v>
      </c>
      <c r="D79" s="53" t="s">
        <v>225</v>
      </c>
      <c r="E79" s="52" t="s">
        <v>129</v>
      </c>
      <c r="F79" s="212">
        <v>1500</v>
      </c>
      <c r="G79" s="212"/>
      <c r="H79" s="187"/>
      <c r="I79" s="5"/>
      <c r="J79" s="5"/>
      <c r="K79" s="5" t="s">
        <v>122</v>
      </c>
      <c r="L79" s="5" t="s">
        <v>122</v>
      </c>
      <c r="M79" s="5" t="s">
        <v>122</v>
      </c>
      <c r="N79" s="5"/>
      <c r="O79" s="2" t="s">
        <v>122</v>
      </c>
      <c r="P79" s="181"/>
      <c r="Q79" s="322" t="s">
        <v>655</v>
      </c>
      <c r="R79" s="233"/>
      <c r="S79" s="233"/>
      <c r="T79" s="155"/>
      <c r="U79" s="15"/>
    </row>
    <row r="80" spans="1:21" ht="58.5" customHeight="1">
      <c r="A80" s="442"/>
      <c r="B80" s="376"/>
      <c r="C80" s="52" t="s">
        <v>364</v>
      </c>
      <c r="D80" s="53" t="s">
        <v>226</v>
      </c>
      <c r="E80" s="52" t="s">
        <v>129</v>
      </c>
      <c r="F80" s="212">
        <v>3000</v>
      </c>
      <c r="G80" s="101"/>
      <c r="H80" s="187"/>
      <c r="I80" s="5"/>
      <c r="J80" s="5"/>
      <c r="K80" s="5" t="s">
        <v>122</v>
      </c>
      <c r="L80" s="5" t="s">
        <v>122</v>
      </c>
      <c r="M80" s="5" t="s">
        <v>122</v>
      </c>
      <c r="N80" s="5"/>
      <c r="O80" s="2" t="s">
        <v>122</v>
      </c>
      <c r="P80" s="181"/>
      <c r="Q80" s="322" t="s">
        <v>655</v>
      </c>
      <c r="R80" s="233"/>
      <c r="S80" s="233"/>
      <c r="T80" s="155"/>
      <c r="U80" s="15"/>
    </row>
    <row r="81" spans="1:21" ht="39" customHeight="1">
      <c r="A81" s="442"/>
      <c r="B81" s="376"/>
      <c r="C81" s="65" t="s">
        <v>365</v>
      </c>
      <c r="D81" s="1" t="s">
        <v>171</v>
      </c>
      <c r="E81" s="3" t="s">
        <v>129</v>
      </c>
      <c r="F81" s="100">
        <v>280</v>
      </c>
      <c r="G81" s="100">
        <v>280</v>
      </c>
      <c r="H81" s="187"/>
      <c r="I81" s="5"/>
      <c r="J81" s="5"/>
      <c r="K81" s="5" t="s">
        <v>122</v>
      </c>
      <c r="L81" s="5" t="s">
        <v>122</v>
      </c>
      <c r="M81" s="5"/>
      <c r="N81" s="5"/>
      <c r="O81" s="2" t="s">
        <v>122</v>
      </c>
      <c r="P81" s="153" t="s">
        <v>599</v>
      </c>
      <c r="Q81" s="234" t="s">
        <v>678</v>
      </c>
      <c r="R81" s="233"/>
      <c r="S81" s="233"/>
      <c r="T81" s="154">
        <v>41129</v>
      </c>
      <c r="U81" s="15"/>
    </row>
    <row r="82" spans="1:21" ht="39" customHeight="1">
      <c r="A82" s="442"/>
      <c r="B82" s="376"/>
      <c r="C82" s="65" t="s">
        <v>366</v>
      </c>
      <c r="D82" s="1" t="s">
        <v>176</v>
      </c>
      <c r="E82" s="3" t="s">
        <v>129</v>
      </c>
      <c r="F82" s="100">
        <v>600</v>
      </c>
      <c r="G82" s="100">
        <v>600</v>
      </c>
      <c r="H82" s="187">
        <v>482.79</v>
      </c>
      <c r="I82" s="5"/>
      <c r="J82" s="5"/>
      <c r="K82" s="5" t="s">
        <v>122</v>
      </c>
      <c r="L82" s="5" t="s">
        <v>122</v>
      </c>
      <c r="M82" s="5"/>
      <c r="N82" s="5"/>
      <c r="O82" s="2" t="s">
        <v>122</v>
      </c>
      <c r="P82" s="153" t="s">
        <v>599</v>
      </c>
      <c r="Q82" s="234" t="s">
        <v>672</v>
      </c>
      <c r="R82" s="233">
        <f>F82-H82</f>
        <v>117.20999999999998</v>
      </c>
      <c r="S82" s="233"/>
      <c r="T82" s="154">
        <v>41129</v>
      </c>
      <c r="U82" s="15"/>
    </row>
    <row r="83" spans="1:21" ht="48.75" customHeight="1">
      <c r="A83" s="442"/>
      <c r="B83" s="376"/>
      <c r="C83" s="193" t="s">
        <v>367</v>
      </c>
      <c r="D83" s="194" t="s">
        <v>227</v>
      </c>
      <c r="E83" s="195" t="s">
        <v>129</v>
      </c>
      <c r="F83" s="211">
        <v>7000</v>
      </c>
      <c r="G83" s="207"/>
      <c r="H83" s="214"/>
      <c r="I83" s="210"/>
      <c r="J83" s="210" t="s">
        <v>122</v>
      </c>
      <c r="K83" s="210"/>
      <c r="L83" s="210" t="s">
        <v>122</v>
      </c>
      <c r="M83" s="210" t="s">
        <v>122</v>
      </c>
      <c r="N83" s="210"/>
      <c r="O83" s="198" t="s">
        <v>122</v>
      </c>
      <c r="P83" s="199"/>
      <c r="Q83" s="322" t="s">
        <v>655</v>
      </c>
      <c r="R83" s="235"/>
      <c r="S83" s="235"/>
      <c r="T83" s="200"/>
      <c r="U83" s="15"/>
    </row>
    <row r="84" spans="1:21" ht="48.75" customHeight="1">
      <c r="A84" s="442"/>
      <c r="B84" s="376"/>
      <c r="C84" s="193" t="s">
        <v>368</v>
      </c>
      <c r="D84" s="194" t="s">
        <v>228</v>
      </c>
      <c r="E84" s="195" t="s">
        <v>129</v>
      </c>
      <c r="F84" s="211">
        <v>1300</v>
      </c>
      <c r="G84" s="207"/>
      <c r="H84" s="214"/>
      <c r="I84" s="210"/>
      <c r="J84" s="210"/>
      <c r="K84" s="210" t="s">
        <v>122</v>
      </c>
      <c r="L84" s="210"/>
      <c r="M84" s="210"/>
      <c r="N84" s="210" t="s">
        <v>122</v>
      </c>
      <c r="O84" s="198" t="s">
        <v>122</v>
      </c>
      <c r="P84" s="199"/>
      <c r="Q84" s="322" t="s">
        <v>655</v>
      </c>
      <c r="R84" s="235"/>
      <c r="S84" s="235"/>
      <c r="T84" s="200"/>
      <c r="U84" s="15"/>
    </row>
    <row r="85" spans="1:21" ht="39" customHeight="1">
      <c r="A85" s="442"/>
      <c r="B85" s="26" t="s">
        <v>147</v>
      </c>
      <c r="C85" s="21" t="s">
        <v>369</v>
      </c>
      <c r="D85" s="1" t="s">
        <v>229</v>
      </c>
      <c r="E85" s="3" t="s">
        <v>129</v>
      </c>
      <c r="F85" s="100">
        <v>50000</v>
      </c>
      <c r="G85" s="132">
        <v>105814.5</v>
      </c>
      <c r="H85" s="187">
        <v>106177.5</v>
      </c>
      <c r="I85" s="5"/>
      <c r="J85" s="5" t="s">
        <v>122</v>
      </c>
      <c r="K85" s="5"/>
      <c r="L85" s="5" t="s">
        <v>122</v>
      </c>
      <c r="M85" s="5" t="s">
        <v>122</v>
      </c>
      <c r="N85" s="5"/>
      <c r="O85" s="2" t="s">
        <v>122</v>
      </c>
      <c r="P85" s="153" t="s">
        <v>632</v>
      </c>
      <c r="Q85" s="234" t="s">
        <v>674</v>
      </c>
      <c r="R85" s="233">
        <f>F85-H85</f>
        <v>-56177.5</v>
      </c>
      <c r="S85" s="233">
        <f>G85-H85</f>
        <v>-363</v>
      </c>
      <c r="T85" s="155"/>
      <c r="U85" s="15"/>
    </row>
    <row r="86" spans="1:21" ht="47.25" customHeight="1">
      <c r="A86" s="442"/>
      <c r="B86" s="376" t="s">
        <v>148</v>
      </c>
      <c r="C86" s="340" t="s">
        <v>370</v>
      </c>
      <c r="D86" s="341" t="s">
        <v>230</v>
      </c>
      <c r="E86" s="342" t="s">
        <v>129</v>
      </c>
      <c r="F86" s="350">
        <v>10000</v>
      </c>
      <c r="G86" s="345"/>
      <c r="H86" s="345">
        <v>12484.3</v>
      </c>
      <c r="I86" s="346" t="s">
        <v>122</v>
      </c>
      <c r="J86" s="346"/>
      <c r="K86" s="346" t="s">
        <v>122</v>
      </c>
      <c r="L86" s="346"/>
      <c r="M86" s="346"/>
      <c r="N86" s="346" t="s">
        <v>122</v>
      </c>
      <c r="O86" s="346" t="s">
        <v>122</v>
      </c>
      <c r="P86" s="347"/>
      <c r="Q86" s="351" t="s">
        <v>682</v>
      </c>
      <c r="R86" s="352"/>
      <c r="S86" s="352"/>
      <c r="T86" s="353"/>
      <c r="U86" s="15"/>
    </row>
    <row r="87" spans="1:21" ht="53.25" customHeight="1">
      <c r="A87" s="442"/>
      <c r="B87" s="376"/>
      <c r="C87" s="52" t="s">
        <v>371</v>
      </c>
      <c r="D87" s="53" t="s">
        <v>231</v>
      </c>
      <c r="E87" s="54" t="s">
        <v>129</v>
      </c>
      <c r="F87" s="331">
        <v>13056</v>
      </c>
      <c r="G87" s="101"/>
      <c r="H87" s="187"/>
      <c r="I87" s="6" t="s">
        <v>122</v>
      </c>
      <c r="J87" s="6"/>
      <c r="K87" s="6"/>
      <c r="L87" s="6"/>
      <c r="M87" s="6"/>
      <c r="N87" s="6" t="s">
        <v>122</v>
      </c>
      <c r="O87" s="2" t="s">
        <v>122</v>
      </c>
      <c r="P87" s="180" t="s">
        <v>551</v>
      </c>
      <c r="Q87" s="278" t="s">
        <v>658</v>
      </c>
      <c r="R87" s="233"/>
      <c r="S87" s="233"/>
      <c r="T87" s="155"/>
      <c r="U87" s="15"/>
    </row>
    <row r="88" spans="1:21" ht="53.25" customHeight="1">
      <c r="A88" s="442"/>
      <c r="B88" s="376"/>
      <c r="C88" s="52" t="s">
        <v>372</v>
      </c>
      <c r="D88" s="53" t="s">
        <v>232</v>
      </c>
      <c r="E88" s="54" t="s">
        <v>129</v>
      </c>
      <c r="F88" s="331">
        <v>1200</v>
      </c>
      <c r="G88" s="101"/>
      <c r="H88" s="187"/>
      <c r="I88" s="6"/>
      <c r="J88" s="6"/>
      <c r="K88" s="6" t="s">
        <v>122</v>
      </c>
      <c r="L88" s="6"/>
      <c r="M88" s="6"/>
      <c r="N88" s="6" t="s">
        <v>122</v>
      </c>
      <c r="O88" s="2" t="s">
        <v>122</v>
      </c>
      <c r="P88" s="180" t="s">
        <v>551</v>
      </c>
      <c r="Q88" s="278" t="s">
        <v>658</v>
      </c>
      <c r="R88" s="233"/>
      <c r="S88" s="233"/>
      <c r="T88" s="155"/>
      <c r="U88" s="15"/>
    </row>
    <row r="89" spans="1:21" ht="58.5" customHeight="1">
      <c r="A89" s="442"/>
      <c r="B89" s="376"/>
      <c r="C89" s="52" t="s">
        <v>373</v>
      </c>
      <c r="D89" s="53" t="s">
        <v>233</v>
      </c>
      <c r="E89" s="54" t="s">
        <v>129</v>
      </c>
      <c r="F89" s="331">
        <v>663</v>
      </c>
      <c r="G89" s="101"/>
      <c r="H89" s="187"/>
      <c r="I89" s="6" t="s">
        <v>122</v>
      </c>
      <c r="J89" s="6"/>
      <c r="K89" s="6"/>
      <c r="L89" s="6" t="s">
        <v>122</v>
      </c>
      <c r="M89" s="6"/>
      <c r="N89" s="6"/>
      <c r="O89" s="2" t="s">
        <v>122</v>
      </c>
      <c r="P89" s="180" t="s">
        <v>551</v>
      </c>
      <c r="Q89" s="278" t="s">
        <v>658</v>
      </c>
      <c r="R89" s="233"/>
      <c r="S89" s="233"/>
      <c r="T89" s="155"/>
      <c r="U89" s="15"/>
    </row>
    <row r="90" spans="1:21" ht="53.25" customHeight="1">
      <c r="A90" s="442"/>
      <c r="B90" s="376"/>
      <c r="C90" s="52" t="s">
        <v>374</v>
      </c>
      <c r="D90" s="53" t="s">
        <v>234</v>
      </c>
      <c r="E90" s="54" t="s">
        <v>129</v>
      </c>
      <c r="F90" s="331">
        <v>2547</v>
      </c>
      <c r="G90" s="101"/>
      <c r="H90" s="187"/>
      <c r="I90" s="6" t="s">
        <v>122</v>
      </c>
      <c r="J90" s="6"/>
      <c r="K90" s="6"/>
      <c r="L90" s="6"/>
      <c r="M90" s="6"/>
      <c r="N90" s="6" t="s">
        <v>122</v>
      </c>
      <c r="O90" s="2" t="s">
        <v>122</v>
      </c>
      <c r="P90" s="180" t="s">
        <v>551</v>
      </c>
      <c r="Q90" s="278" t="s">
        <v>658</v>
      </c>
      <c r="R90" s="233"/>
      <c r="S90" s="233"/>
      <c r="T90" s="155"/>
      <c r="U90" s="15"/>
    </row>
    <row r="91" spans="1:21" ht="53.25" customHeight="1">
      <c r="A91" s="442"/>
      <c r="B91" s="376"/>
      <c r="C91" s="52" t="s">
        <v>375</v>
      </c>
      <c r="D91" s="53" t="s">
        <v>235</v>
      </c>
      <c r="E91" s="54" t="s">
        <v>129</v>
      </c>
      <c r="F91" s="331">
        <v>769</v>
      </c>
      <c r="G91" s="101"/>
      <c r="H91" s="187"/>
      <c r="I91" s="6"/>
      <c r="J91" s="6"/>
      <c r="K91" s="6" t="s">
        <v>122</v>
      </c>
      <c r="L91" s="6"/>
      <c r="M91" s="6"/>
      <c r="N91" s="6" t="s">
        <v>122</v>
      </c>
      <c r="O91" s="2" t="s">
        <v>122</v>
      </c>
      <c r="P91" s="180" t="s">
        <v>551</v>
      </c>
      <c r="Q91" s="278" t="s">
        <v>658</v>
      </c>
      <c r="R91" s="233"/>
      <c r="S91" s="233"/>
      <c r="T91" s="155"/>
      <c r="U91" s="15"/>
    </row>
    <row r="92" spans="1:21" ht="53.25" customHeight="1">
      <c r="A92" s="442"/>
      <c r="B92" s="376"/>
      <c r="C92" s="52" t="s">
        <v>376</v>
      </c>
      <c r="D92" s="53" t="s">
        <v>236</v>
      </c>
      <c r="E92" s="54" t="s">
        <v>129</v>
      </c>
      <c r="F92" s="331">
        <v>689</v>
      </c>
      <c r="G92" s="101"/>
      <c r="H92" s="187"/>
      <c r="I92" s="6"/>
      <c r="J92" s="6"/>
      <c r="K92" s="6" t="s">
        <v>122</v>
      </c>
      <c r="L92" s="6"/>
      <c r="M92" s="6"/>
      <c r="N92" s="6" t="s">
        <v>122</v>
      </c>
      <c r="O92" s="2" t="s">
        <v>122</v>
      </c>
      <c r="P92" s="180" t="s">
        <v>551</v>
      </c>
      <c r="Q92" s="278" t="s">
        <v>658</v>
      </c>
      <c r="R92" s="233"/>
      <c r="S92" s="233"/>
      <c r="T92" s="155"/>
      <c r="U92" s="15"/>
    </row>
    <row r="93" spans="1:21" ht="53.25" customHeight="1">
      <c r="A93" s="442"/>
      <c r="B93" s="376"/>
      <c r="C93" s="52" t="s">
        <v>377</v>
      </c>
      <c r="D93" s="53" t="s">
        <v>237</v>
      </c>
      <c r="E93" s="54" t="s">
        <v>129</v>
      </c>
      <c r="F93" s="331">
        <v>1148</v>
      </c>
      <c r="G93" s="101"/>
      <c r="H93" s="187"/>
      <c r="I93" s="6"/>
      <c r="J93" s="6"/>
      <c r="K93" s="6" t="s">
        <v>122</v>
      </c>
      <c r="L93" s="6"/>
      <c r="M93" s="6"/>
      <c r="N93" s="6" t="s">
        <v>122</v>
      </c>
      <c r="O93" s="2" t="s">
        <v>122</v>
      </c>
      <c r="P93" s="180" t="s">
        <v>551</v>
      </c>
      <c r="Q93" s="277" t="s">
        <v>649</v>
      </c>
      <c r="R93" s="233"/>
      <c r="S93" s="233"/>
      <c r="T93" s="155"/>
      <c r="U93" s="15"/>
    </row>
    <row r="94" spans="1:21" ht="53.25" customHeight="1">
      <c r="A94" s="442"/>
      <c r="B94" s="376"/>
      <c r="C94" s="52" t="s">
        <v>378</v>
      </c>
      <c r="D94" s="55" t="s">
        <v>238</v>
      </c>
      <c r="E94" s="54" t="s">
        <v>129</v>
      </c>
      <c r="F94" s="331">
        <v>15000</v>
      </c>
      <c r="G94" s="101"/>
      <c r="H94" s="187"/>
      <c r="I94" s="6"/>
      <c r="J94" s="6" t="s">
        <v>122</v>
      </c>
      <c r="K94" s="6"/>
      <c r="L94" s="6" t="s">
        <v>122</v>
      </c>
      <c r="M94" s="6" t="s">
        <v>122</v>
      </c>
      <c r="N94" s="6"/>
      <c r="O94" s="2" t="s">
        <v>122</v>
      </c>
      <c r="P94" s="180" t="s">
        <v>551</v>
      </c>
      <c r="Q94" s="278" t="s">
        <v>658</v>
      </c>
      <c r="R94" s="233"/>
      <c r="S94" s="233"/>
      <c r="T94" s="155"/>
      <c r="U94" s="15"/>
    </row>
    <row r="95" spans="1:21" ht="53.25" customHeight="1">
      <c r="A95" s="442"/>
      <c r="B95" s="376"/>
      <c r="C95" s="52" t="s">
        <v>379</v>
      </c>
      <c r="D95" s="53" t="s">
        <v>239</v>
      </c>
      <c r="E95" s="54" t="s">
        <v>129</v>
      </c>
      <c r="F95" s="331">
        <v>1148</v>
      </c>
      <c r="G95" s="101"/>
      <c r="H95" s="187"/>
      <c r="I95" s="6"/>
      <c r="J95" s="6" t="s">
        <v>122</v>
      </c>
      <c r="K95" s="6"/>
      <c r="L95" s="6" t="s">
        <v>122</v>
      </c>
      <c r="M95" s="6" t="s">
        <v>122</v>
      </c>
      <c r="N95" s="6"/>
      <c r="O95" s="2" t="s">
        <v>122</v>
      </c>
      <c r="P95" s="180" t="s">
        <v>551</v>
      </c>
      <c r="Q95" s="277" t="s">
        <v>649</v>
      </c>
      <c r="R95" s="233"/>
      <c r="S95" s="233"/>
      <c r="T95" s="155"/>
      <c r="U95" s="15"/>
    </row>
    <row r="96" spans="1:21" ht="39" customHeight="1">
      <c r="A96" s="442"/>
      <c r="B96" s="381" t="s">
        <v>485</v>
      </c>
      <c r="C96" s="21" t="s">
        <v>380</v>
      </c>
      <c r="D96" s="1" t="s">
        <v>240</v>
      </c>
      <c r="E96" s="3" t="s">
        <v>129</v>
      </c>
      <c r="F96" s="100">
        <v>2420</v>
      </c>
      <c r="G96" s="101">
        <f>F96</f>
        <v>2420</v>
      </c>
      <c r="H96" s="187">
        <v>1663.75</v>
      </c>
      <c r="I96" s="6"/>
      <c r="J96" s="6" t="s">
        <v>122</v>
      </c>
      <c r="K96" s="6"/>
      <c r="L96" s="6" t="s">
        <v>122</v>
      </c>
      <c r="M96" s="6" t="s">
        <v>122</v>
      </c>
      <c r="N96" s="6"/>
      <c r="O96" s="2" t="s">
        <v>122</v>
      </c>
      <c r="P96" s="189"/>
      <c r="Q96" s="189" t="s">
        <v>619</v>
      </c>
      <c r="R96" s="233">
        <f>F96-H96</f>
        <v>756.25</v>
      </c>
      <c r="S96" s="233">
        <f>G96-H96</f>
        <v>756.25</v>
      </c>
      <c r="T96" s="155"/>
      <c r="U96" s="15"/>
    </row>
    <row r="97" spans="1:21" ht="39" customHeight="1">
      <c r="A97" s="442"/>
      <c r="B97" s="382"/>
      <c r="C97" s="21" t="s">
        <v>381</v>
      </c>
      <c r="D97" s="1" t="s">
        <v>241</v>
      </c>
      <c r="E97" s="3" t="s">
        <v>129</v>
      </c>
      <c r="F97" s="100">
        <v>3630</v>
      </c>
      <c r="G97" s="101">
        <f>F97</f>
        <v>3630</v>
      </c>
      <c r="H97" s="187">
        <v>1306.8</v>
      </c>
      <c r="I97" s="6"/>
      <c r="J97" s="6" t="s">
        <v>122</v>
      </c>
      <c r="K97" s="6"/>
      <c r="L97" s="6" t="s">
        <v>122</v>
      </c>
      <c r="M97" s="6" t="s">
        <v>122</v>
      </c>
      <c r="N97" s="6"/>
      <c r="O97" s="2" t="s">
        <v>122</v>
      </c>
      <c r="P97" s="189"/>
      <c r="Q97" s="189" t="s">
        <v>619</v>
      </c>
      <c r="R97" s="233">
        <f>F97-H97</f>
        <v>2323.2</v>
      </c>
      <c r="S97" s="233">
        <f>G97-H97</f>
        <v>2323.2</v>
      </c>
      <c r="T97" s="155"/>
      <c r="U97" s="15"/>
    </row>
    <row r="98" spans="1:21" ht="39" customHeight="1">
      <c r="A98" s="442"/>
      <c r="B98" s="382"/>
      <c r="C98" s="21" t="s">
        <v>382</v>
      </c>
      <c r="D98" s="1" t="s">
        <v>242</v>
      </c>
      <c r="E98" s="3" t="s">
        <v>129</v>
      </c>
      <c r="F98" s="100">
        <v>3630</v>
      </c>
      <c r="G98" s="101">
        <f>F98</f>
        <v>3630</v>
      </c>
      <c r="H98" s="187">
        <v>2413.95</v>
      </c>
      <c r="I98" s="6"/>
      <c r="J98" s="6" t="s">
        <v>122</v>
      </c>
      <c r="K98" s="6"/>
      <c r="L98" s="6" t="s">
        <v>122</v>
      </c>
      <c r="M98" s="6" t="s">
        <v>122</v>
      </c>
      <c r="N98" s="6"/>
      <c r="O98" s="2" t="s">
        <v>122</v>
      </c>
      <c r="P98" s="2"/>
      <c r="Q98" s="189" t="s">
        <v>619</v>
      </c>
      <c r="R98" s="233">
        <f>F98-H98</f>
        <v>1216.0500000000002</v>
      </c>
      <c r="S98" s="233">
        <f>G98-H98</f>
        <v>1216.0500000000002</v>
      </c>
      <c r="T98" s="155"/>
      <c r="U98" s="15"/>
    </row>
    <row r="99" spans="1:21" ht="39" customHeight="1">
      <c r="A99" s="442"/>
      <c r="B99" s="382"/>
      <c r="C99" s="21" t="s">
        <v>383</v>
      </c>
      <c r="D99" s="1" t="s">
        <v>243</v>
      </c>
      <c r="E99" s="3" t="s">
        <v>129</v>
      </c>
      <c r="F99" s="100">
        <v>968</v>
      </c>
      <c r="G99" s="101">
        <f>F99</f>
        <v>968</v>
      </c>
      <c r="H99" s="187">
        <v>1546.38</v>
      </c>
      <c r="I99" s="6"/>
      <c r="J99" s="6" t="s">
        <v>122</v>
      </c>
      <c r="K99" s="6"/>
      <c r="L99" s="6" t="s">
        <v>122</v>
      </c>
      <c r="M99" s="6" t="s">
        <v>122</v>
      </c>
      <c r="N99" s="6"/>
      <c r="O99" s="2" t="s">
        <v>122</v>
      </c>
      <c r="P99" s="2"/>
      <c r="Q99" s="189" t="s">
        <v>619</v>
      </c>
      <c r="R99" s="233">
        <f>F99-H99</f>
        <v>-578.3800000000001</v>
      </c>
      <c r="S99" s="233">
        <f>G99-H99</f>
        <v>-578.3800000000001</v>
      </c>
      <c r="T99" s="155"/>
      <c r="U99" s="15"/>
    </row>
    <row r="100" spans="1:21" ht="39" customHeight="1">
      <c r="A100" s="442"/>
      <c r="B100" s="382"/>
      <c r="C100" s="21" t="s">
        <v>384</v>
      </c>
      <c r="D100" s="1" t="s">
        <v>244</v>
      </c>
      <c r="E100" s="3" t="s">
        <v>129</v>
      </c>
      <c r="F100" s="100">
        <v>3872</v>
      </c>
      <c r="G100" s="101">
        <f>F100</f>
        <v>3872</v>
      </c>
      <c r="H100" s="187">
        <v>3378.32</v>
      </c>
      <c r="I100" s="6"/>
      <c r="J100" s="6" t="s">
        <v>122</v>
      </c>
      <c r="K100" s="6"/>
      <c r="L100" s="6" t="s">
        <v>122</v>
      </c>
      <c r="M100" s="6" t="s">
        <v>122</v>
      </c>
      <c r="N100" s="6"/>
      <c r="O100" s="2" t="s">
        <v>122</v>
      </c>
      <c r="P100" s="2"/>
      <c r="Q100" s="189" t="s">
        <v>619</v>
      </c>
      <c r="R100" s="233">
        <f>F100-H100</f>
        <v>493.67999999999984</v>
      </c>
      <c r="S100" s="233">
        <f>G100-H100</f>
        <v>493.67999999999984</v>
      </c>
      <c r="T100" s="155"/>
      <c r="U100" s="15"/>
    </row>
    <row r="101" spans="1:21" ht="48.75" customHeight="1">
      <c r="A101" s="442"/>
      <c r="B101" s="382"/>
      <c r="C101" s="193" t="s">
        <v>385</v>
      </c>
      <c r="D101" s="194" t="s">
        <v>245</v>
      </c>
      <c r="E101" s="195" t="s">
        <v>129</v>
      </c>
      <c r="F101" s="211">
        <v>1815</v>
      </c>
      <c r="G101" s="207"/>
      <c r="H101" s="214"/>
      <c r="I101" s="202"/>
      <c r="J101" s="202" t="s">
        <v>122</v>
      </c>
      <c r="K101" s="202"/>
      <c r="L101" s="202" t="s">
        <v>122</v>
      </c>
      <c r="M101" s="202" t="s">
        <v>122</v>
      </c>
      <c r="N101" s="202"/>
      <c r="O101" s="198" t="s">
        <v>122</v>
      </c>
      <c r="P101" s="198"/>
      <c r="Q101" s="322" t="s">
        <v>655</v>
      </c>
      <c r="R101" s="235"/>
      <c r="S101" s="235"/>
      <c r="T101" s="200"/>
      <c r="U101" s="15"/>
    </row>
    <row r="102" spans="1:21" ht="39" customHeight="1">
      <c r="A102" s="442"/>
      <c r="B102" s="382"/>
      <c r="C102" s="21" t="s">
        <v>386</v>
      </c>
      <c r="D102" s="1" t="s">
        <v>246</v>
      </c>
      <c r="E102" s="3" t="s">
        <v>129</v>
      </c>
      <c r="F102" s="100">
        <v>4356</v>
      </c>
      <c r="G102" s="101">
        <f aca="true" t="shared" si="3" ref="G102:G107">F102</f>
        <v>4356</v>
      </c>
      <c r="H102" s="187">
        <v>6958.71</v>
      </c>
      <c r="I102" s="6"/>
      <c r="J102" s="6" t="s">
        <v>122</v>
      </c>
      <c r="K102" s="6"/>
      <c r="L102" s="6" t="s">
        <v>122</v>
      </c>
      <c r="M102" s="6" t="s">
        <v>122</v>
      </c>
      <c r="N102" s="6"/>
      <c r="O102" s="2" t="s">
        <v>122</v>
      </c>
      <c r="P102" s="2"/>
      <c r="Q102" s="189" t="s">
        <v>619</v>
      </c>
      <c r="R102" s="233">
        <f>F102-H102</f>
        <v>-2602.71</v>
      </c>
      <c r="S102" s="233">
        <f>G102-H102</f>
        <v>-2602.71</v>
      </c>
      <c r="T102" s="155"/>
      <c r="U102" s="15"/>
    </row>
    <row r="103" spans="1:21" ht="39" customHeight="1">
      <c r="A103" s="442"/>
      <c r="B103" s="382"/>
      <c r="C103" s="21" t="s">
        <v>387</v>
      </c>
      <c r="D103" s="1" t="s">
        <v>247</v>
      </c>
      <c r="E103" s="3" t="s">
        <v>129</v>
      </c>
      <c r="F103" s="100">
        <v>726</v>
      </c>
      <c r="G103" s="101">
        <f t="shared" si="3"/>
        <v>726</v>
      </c>
      <c r="H103" s="187">
        <v>577.17</v>
      </c>
      <c r="I103" s="6"/>
      <c r="J103" s="6" t="s">
        <v>122</v>
      </c>
      <c r="K103" s="6"/>
      <c r="L103" s="6" t="s">
        <v>122</v>
      </c>
      <c r="M103" s="6" t="s">
        <v>122</v>
      </c>
      <c r="N103" s="6"/>
      <c r="O103" s="2" t="s">
        <v>122</v>
      </c>
      <c r="P103" s="2"/>
      <c r="Q103" s="189" t="s">
        <v>619</v>
      </c>
      <c r="R103" s="233">
        <f>F103-H103</f>
        <v>148.83000000000004</v>
      </c>
      <c r="S103" s="233">
        <f>G103-H103</f>
        <v>148.83000000000004</v>
      </c>
      <c r="T103" s="155"/>
      <c r="U103" s="15"/>
    </row>
    <row r="104" spans="1:21" ht="39" customHeight="1">
      <c r="A104" s="442"/>
      <c r="B104" s="382"/>
      <c r="C104" s="21" t="s">
        <v>388</v>
      </c>
      <c r="D104" s="1" t="s">
        <v>248</v>
      </c>
      <c r="E104" s="3" t="s">
        <v>129</v>
      </c>
      <c r="F104" s="100">
        <v>3872</v>
      </c>
      <c r="G104" s="101">
        <f t="shared" si="3"/>
        <v>3872</v>
      </c>
      <c r="H104" s="187">
        <v>2662</v>
      </c>
      <c r="I104" s="6"/>
      <c r="J104" s="6" t="s">
        <v>122</v>
      </c>
      <c r="K104" s="6"/>
      <c r="L104" s="6" t="s">
        <v>122</v>
      </c>
      <c r="M104" s="6" t="s">
        <v>122</v>
      </c>
      <c r="N104" s="6"/>
      <c r="O104" s="2" t="s">
        <v>122</v>
      </c>
      <c r="P104" s="2"/>
      <c r="Q104" s="189" t="s">
        <v>619</v>
      </c>
      <c r="R104" s="233">
        <f>F104-H104</f>
        <v>1210</v>
      </c>
      <c r="S104" s="233">
        <f>G104-H104</f>
        <v>1210</v>
      </c>
      <c r="T104" s="155"/>
      <c r="U104" s="15"/>
    </row>
    <row r="105" spans="1:21" ht="39" customHeight="1">
      <c r="A105" s="442"/>
      <c r="B105" s="382"/>
      <c r="C105" s="21" t="s">
        <v>389</v>
      </c>
      <c r="D105" s="1" t="s">
        <v>249</v>
      </c>
      <c r="E105" s="3" t="s">
        <v>129</v>
      </c>
      <c r="F105" s="100">
        <v>3500</v>
      </c>
      <c r="G105" s="101">
        <f t="shared" si="3"/>
        <v>3500</v>
      </c>
      <c r="H105" s="187">
        <v>1490.72</v>
      </c>
      <c r="I105" s="6"/>
      <c r="J105" s="6" t="s">
        <v>122</v>
      </c>
      <c r="K105" s="6"/>
      <c r="L105" s="6" t="s">
        <v>122</v>
      </c>
      <c r="M105" s="6" t="s">
        <v>122</v>
      </c>
      <c r="N105" s="6"/>
      <c r="O105" s="2" t="s">
        <v>122</v>
      </c>
      <c r="P105" s="2"/>
      <c r="Q105" s="189" t="s">
        <v>619</v>
      </c>
      <c r="R105" s="233">
        <f>F105-H105</f>
        <v>2009.28</v>
      </c>
      <c r="S105" s="233">
        <f>G105-H105</f>
        <v>2009.28</v>
      </c>
      <c r="T105" s="155"/>
      <c r="U105" s="15"/>
    </row>
    <row r="106" spans="1:21" ht="39" customHeight="1">
      <c r="A106" s="442"/>
      <c r="B106" s="382"/>
      <c r="C106" s="21" t="s">
        <v>390</v>
      </c>
      <c r="D106" s="1" t="s">
        <v>250</v>
      </c>
      <c r="E106" s="3" t="s">
        <v>129</v>
      </c>
      <c r="F106" s="100">
        <v>300</v>
      </c>
      <c r="G106" s="101">
        <f t="shared" si="3"/>
        <v>300</v>
      </c>
      <c r="H106" s="187">
        <v>399.3</v>
      </c>
      <c r="I106" s="6"/>
      <c r="J106" s="6" t="s">
        <v>122</v>
      </c>
      <c r="K106" s="6"/>
      <c r="L106" s="6" t="s">
        <v>122</v>
      </c>
      <c r="M106" s="6" t="s">
        <v>122</v>
      </c>
      <c r="N106" s="6"/>
      <c r="O106" s="2" t="s">
        <v>122</v>
      </c>
      <c r="P106" s="2"/>
      <c r="Q106" s="189" t="s">
        <v>619</v>
      </c>
      <c r="R106" s="233">
        <f>F106-H106</f>
        <v>-99.30000000000001</v>
      </c>
      <c r="S106" s="233">
        <f>G106-H106</f>
        <v>-99.30000000000001</v>
      </c>
      <c r="T106" s="155"/>
      <c r="U106" s="15"/>
    </row>
    <row r="107" spans="1:21" ht="39" customHeight="1">
      <c r="A107" s="442"/>
      <c r="B107" s="382"/>
      <c r="C107" s="21" t="s">
        <v>391</v>
      </c>
      <c r="D107" s="1" t="s">
        <v>251</v>
      </c>
      <c r="E107" s="3" t="s">
        <v>129</v>
      </c>
      <c r="F107" s="100">
        <v>600</v>
      </c>
      <c r="G107" s="132">
        <f t="shared" si="3"/>
        <v>600</v>
      </c>
      <c r="H107" s="333"/>
      <c r="I107" s="5"/>
      <c r="J107" s="5" t="s">
        <v>122</v>
      </c>
      <c r="K107" s="5"/>
      <c r="L107" s="5" t="s">
        <v>122</v>
      </c>
      <c r="M107" s="5" t="s">
        <v>122</v>
      </c>
      <c r="N107" s="5"/>
      <c r="O107" s="5" t="s">
        <v>122</v>
      </c>
      <c r="P107" s="5"/>
      <c r="Q107" s="335"/>
      <c r="R107" s="337"/>
      <c r="S107" s="337"/>
      <c r="T107" s="155"/>
      <c r="U107" s="15"/>
    </row>
    <row r="108" spans="1:21" ht="51.75" customHeight="1">
      <c r="A108" s="442"/>
      <c r="B108" s="382"/>
      <c r="C108" s="193" t="s">
        <v>392</v>
      </c>
      <c r="D108" s="194" t="s">
        <v>252</v>
      </c>
      <c r="E108" s="195" t="s">
        <v>129</v>
      </c>
      <c r="F108" s="211">
        <v>1815</v>
      </c>
      <c r="G108" s="207"/>
      <c r="H108" s="214"/>
      <c r="I108" s="202"/>
      <c r="J108" s="202" t="s">
        <v>122</v>
      </c>
      <c r="K108" s="202"/>
      <c r="L108" s="202" t="s">
        <v>122</v>
      </c>
      <c r="M108" s="202" t="s">
        <v>122</v>
      </c>
      <c r="N108" s="202"/>
      <c r="O108" s="198" t="s">
        <v>122</v>
      </c>
      <c r="P108" s="199"/>
      <c r="Q108" s="322" t="s">
        <v>655</v>
      </c>
      <c r="R108" s="235"/>
      <c r="S108" s="235"/>
      <c r="T108" s="200"/>
      <c r="U108" s="15"/>
    </row>
    <row r="109" spans="1:21" ht="39" customHeight="1">
      <c r="A109" s="442"/>
      <c r="B109" s="382"/>
      <c r="C109" s="21" t="s">
        <v>393</v>
      </c>
      <c r="D109" s="1" t="s">
        <v>253</v>
      </c>
      <c r="E109" s="3" t="s">
        <v>129</v>
      </c>
      <c r="F109" s="100">
        <f>7260/15*7</f>
        <v>3388</v>
      </c>
      <c r="G109" s="101">
        <f aca="true" t="shared" si="4" ref="G109:G114">F109</f>
        <v>3388</v>
      </c>
      <c r="H109" s="187">
        <v>2956.03</v>
      </c>
      <c r="I109" s="6"/>
      <c r="J109" s="6" t="s">
        <v>122</v>
      </c>
      <c r="K109" s="6"/>
      <c r="L109" s="6" t="s">
        <v>122</v>
      </c>
      <c r="M109" s="6" t="s">
        <v>122</v>
      </c>
      <c r="N109" s="6"/>
      <c r="O109" s="2" t="s">
        <v>122</v>
      </c>
      <c r="P109" s="2"/>
      <c r="Q109" s="189" t="s">
        <v>619</v>
      </c>
      <c r="R109" s="233">
        <f aca="true" t="shared" si="5" ref="R109:R114">F109-H109</f>
        <v>431.9699999999998</v>
      </c>
      <c r="S109" s="233">
        <f aca="true" t="shared" si="6" ref="S109:S114">G109-H109</f>
        <v>431.9699999999998</v>
      </c>
      <c r="T109" s="155"/>
      <c r="U109" s="15"/>
    </row>
    <row r="110" spans="1:21" ht="39" customHeight="1">
      <c r="A110" s="442"/>
      <c r="B110" s="382"/>
      <c r="C110" s="21" t="s">
        <v>394</v>
      </c>
      <c r="D110" s="1" t="s">
        <v>254</v>
      </c>
      <c r="E110" s="3" t="s">
        <v>129</v>
      </c>
      <c r="F110" s="100">
        <v>1452</v>
      </c>
      <c r="G110" s="101">
        <f t="shared" si="4"/>
        <v>1452</v>
      </c>
      <c r="H110" s="187">
        <v>1030.92</v>
      </c>
      <c r="I110" s="6"/>
      <c r="J110" s="6" t="s">
        <v>122</v>
      </c>
      <c r="K110" s="6"/>
      <c r="L110" s="6" t="s">
        <v>122</v>
      </c>
      <c r="M110" s="6" t="s">
        <v>122</v>
      </c>
      <c r="N110" s="6"/>
      <c r="O110" s="2" t="s">
        <v>122</v>
      </c>
      <c r="P110" s="2"/>
      <c r="Q110" s="189" t="s">
        <v>619</v>
      </c>
      <c r="R110" s="233">
        <f t="shared" si="5"/>
        <v>421.0799999999999</v>
      </c>
      <c r="S110" s="233">
        <f t="shared" si="6"/>
        <v>421.0799999999999</v>
      </c>
      <c r="T110" s="155"/>
      <c r="U110" s="15"/>
    </row>
    <row r="111" spans="1:21" ht="39" customHeight="1">
      <c r="A111" s="442"/>
      <c r="B111" s="382"/>
      <c r="C111" s="21" t="s">
        <v>395</v>
      </c>
      <c r="D111" s="1" t="s">
        <v>255</v>
      </c>
      <c r="E111" s="3" t="s">
        <v>129</v>
      </c>
      <c r="F111" s="100">
        <v>5808</v>
      </c>
      <c r="G111" s="101">
        <f t="shared" si="4"/>
        <v>5808</v>
      </c>
      <c r="H111" s="187">
        <v>3993</v>
      </c>
      <c r="I111" s="6"/>
      <c r="J111" s="6" t="s">
        <v>122</v>
      </c>
      <c r="K111" s="6"/>
      <c r="L111" s="6" t="s">
        <v>122</v>
      </c>
      <c r="M111" s="6" t="s">
        <v>122</v>
      </c>
      <c r="N111" s="6"/>
      <c r="O111" s="2" t="s">
        <v>122</v>
      </c>
      <c r="P111" s="2"/>
      <c r="Q111" s="189" t="s">
        <v>619</v>
      </c>
      <c r="R111" s="233">
        <f t="shared" si="5"/>
        <v>1815</v>
      </c>
      <c r="S111" s="233">
        <f t="shared" si="6"/>
        <v>1815</v>
      </c>
      <c r="T111" s="155"/>
      <c r="U111" s="15"/>
    </row>
    <row r="112" spans="1:21" ht="39" customHeight="1">
      <c r="A112" s="442"/>
      <c r="B112" s="382"/>
      <c r="C112" s="21" t="s">
        <v>396</v>
      </c>
      <c r="D112" s="1" t="s">
        <v>256</v>
      </c>
      <c r="E112" s="3" t="s">
        <v>129</v>
      </c>
      <c r="F112" s="100">
        <v>1452</v>
      </c>
      <c r="G112" s="101">
        <f t="shared" si="4"/>
        <v>1452</v>
      </c>
      <c r="H112" s="187">
        <v>522.72</v>
      </c>
      <c r="I112" s="6"/>
      <c r="J112" s="6" t="s">
        <v>122</v>
      </c>
      <c r="K112" s="6"/>
      <c r="L112" s="6" t="s">
        <v>122</v>
      </c>
      <c r="M112" s="6" t="s">
        <v>122</v>
      </c>
      <c r="N112" s="6"/>
      <c r="O112" s="2" t="s">
        <v>122</v>
      </c>
      <c r="P112" s="2"/>
      <c r="Q112" s="189" t="s">
        <v>619</v>
      </c>
      <c r="R112" s="233">
        <f t="shared" si="5"/>
        <v>929.28</v>
      </c>
      <c r="S112" s="233">
        <f t="shared" si="6"/>
        <v>929.28</v>
      </c>
      <c r="T112" s="155"/>
      <c r="U112" s="15"/>
    </row>
    <row r="113" spans="1:21" ht="39" customHeight="1">
      <c r="A113" s="442"/>
      <c r="B113" s="382"/>
      <c r="C113" s="21" t="s">
        <v>397</v>
      </c>
      <c r="D113" s="1" t="s">
        <v>257</v>
      </c>
      <c r="E113" s="3" t="s">
        <v>129</v>
      </c>
      <c r="F113" s="100">
        <v>2904</v>
      </c>
      <c r="G113" s="101">
        <f t="shared" si="4"/>
        <v>2904</v>
      </c>
      <c r="H113" s="187">
        <v>2981.44</v>
      </c>
      <c r="I113" s="6"/>
      <c r="J113" s="6" t="s">
        <v>122</v>
      </c>
      <c r="K113" s="6"/>
      <c r="L113" s="6" t="s">
        <v>122</v>
      </c>
      <c r="M113" s="6" t="s">
        <v>122</v>
      </c>
      <c r="N113" s="6"/>
      <c r="O113" s="2" t="s">
        <v>122</v>
      </c>
      <c r="P113" s="2"/>
      <c r="Q113" s="189" t="s">
        <v>619</v>
      </c>
      <c r="R113" s="233">
        <f t="shared" si="5"/>
        <v>-77.44000000000005</v>
      </c>
      <c r="S113" s="233">
        <f t="shared" si="6"/>
        <v>-77.44000000000005</v>
      </c>
      <c r="T113" s="155"/>
      <c r="U113" s="15"/>
    </row>
    <row r="114" spans="1:21" ht="39" customHeight="1">
      <c r="A114" s="442"/>
      <c r="B114" s="382"/>
      <c r="C114" s="21" t="s">
        <v>398</v>
      </c>
      <c r="D114" s="1" t="s">
        <v>258</v>
      </c>
      <c r="E114" s="3" t="s">
        <v>129</v>
      </c>
      <c r="F114" s="100">
        <v>800</v>
      </c>
      <c r="G114" s="101">
        <f t="shared" si="4"/>
        <v>800</v>
      </c>
      <c r="H114" s="187">
        <v>987.36</v>
      </c>
      <c r="I114" s="6"/>
      <c r="J114" s="6" t="s">
        <v>122</v>
      </c>
      <c r="K114" s="6"/>
      <c r="L114" s="6" t="s">
        <v>122</v>
      </c>
      <c r="M114" s="6" t="s">
        <v>122</v>
      </c>
      <c r="N114" s="6"/>
      <c r="O114" s="2" t="s">
        <v>122</v>
      </c>
      <c r="P114" s="2"/>
      <c r="Q114" s="189" t="s">
        <v>619</v>
      </c>
      <c r="R114" s="233">
        <f t="shared" si="5"/>
        <v>-187.36</v>
      </c>
      <c r="S114" s="233">
        <f t="shared" si="6"/>
        <v>-187.36</v>
      </c>
      <c r="T114" s="155"/>
      <c r="U114" s="15"/>
    </row>
    <row r="115" spans="1:21" ht="47.25" customHeight="1">
      <c r="A115" s="442"/>
      <c r="B115" s="382"/>
      <c r="C115" s="193" t="s">
        <v>399</v>
      </c>
      <c r="D115" s="194" t="s">
        <v>259</v>
      </c>
      <c r="E115" s="195" t="s">
        <v>129</v>
      </c>
      <c r="F115" s="211">
        <v>1815</v>
      </c>
      <c r="G115" s="207"/>
      <c r="H115" s="214"/>
      <c r="I115" s="202"/>
      <c r="J115" s="202" t="s">
        <v>122</v>
      </c>
      <c r="K115" s="202"/>
      <c r="L115" s="202" t="s">
        <v>122</v>
      </c>
      <c r="M115" s="202" t="s">
        <v>122</v>
      </c>
      <c r="N115" s="202"/>
      <c r="O115" s="198" t="s">
        <v>122</v>
      </c>
      <c r="P115" s="199"/>
      <c r="Q115" s="322" t="s">
        <v>655</v>
      </c>
      <c r="R115" s="235"/>
      <c r="S115" s="235"/>
      <c r="T115" s="200"/>
      <c r="U115" s="15"/>
    </row>
    <row r="116" spans="1:21" ht="39" customHeight="1">
      <c r="A116" s="442"/>
      <c r="B116" s="382"/>
      <c r="C116" s="21" t="s">
        <v>400</v>
      </c>
      <c r="D116" s="16" t="s">
        <v>260</v>
      </c>
      <c r="E116" s="3" t="s">
        <v>129</v>
      </c>
      <c r="F116" s="100">
        <v>2904</v>
      </c>
      <c r="G116" s="101">
        <v>2904</v>
      </c>
      <c r="H116" s="187">
        <v>1016.4</v>
      </c>
      <c r="I116" s="6"/>
      <c r="J116" s="6" t="s">
        <v>122</v>
      </c>
      <c r="K116" s="6"/>
      <c r="L116" s="6" t="s">
        <v>122</v>
      </c>
      <c r="M116" s="6" t="s">
        <v>122</v>
      </c>
      <c r="N116" s="6"/>
      <c r="O116" s="2" t="s">
        <v>122</v>
      </c>
      <c r="P116" s="2"/>
      <c r="Q116" s="237" t="s">
        <v>619</v>
      </c>
      <c r="R116" s="233">
        <f>F116-H116</f>
        <v>1887.6</v>
      </c>
      <c r="S116" s="233"/>
      <c r="T116" s="233"/>
      <c r="U116" s="15"/>
    </row>
    <row r="117" spans="1:22" ht="39" customHeight="1">
      <c r="A117" s="442"/>
      <c r="B117" s="382"/>
      <c r="C117" s="206" t="s">
        <v>401</v>
      </c>
      <c r="D117" s="1" t="s">
        <v>261</v>
      </c>
      <c r="E117" s="3" t="s">
        <v>129</v>
      </c>
      <c r="F117" s="100">
        <v>1087.79</v>
      </c>
      <c r="G117" s="100">
        <v>1087.79</v>
      </c>
      <c r="H117" s="187">
        <v>1087.79</v>
      </c>
      <c r="I117" s="5"/>
      <c r="J117" s="5" t="s">
        <v>122</v>
      </c>
      <c r="K117" s="5"/>
      <c r="L117" s="5" t="s">
        <v>122</v>
      </c>
      <c r="M117" s="5" t="s">
        <v>122</v>
      </c>
      <c r="N117" s="5"/>
      <c r="O117" s="5" t="s">
        <v>122</v>
      </c>
      <c r="P117" s="156"/>
      <c r="Q117" s="240" t="s">
        <v>573</v>
      </c>
      <c r="R117" s="233">
        <f aca="true" t="shared" si="7" ref="R117:R129">F117-H117</f>
        <v>0</v>
      </c>
      <c r="S117" s="233">
        <f aca="true" t="shared" si="8" ref="S117:S127">G117-H117</f>
        <v>0</v>
      </c>
      <c r="T117" s="158" t="s">
        <v>486</v>
      </c>
      <c r="U117" s="133"/>
      <c r="V117" s="133"/>
    </row>
    <row r="118" spans="1:22" ht="39" customHeight="1">
      <c r="A118" s="442"/>
      <c r="B118" s="382"/>
      <c r="C118" s="206" t="s">
        <v>402</v>
      </c>
      <c r="D118" s="1" t="s">
        <v>262</v>
      </c>
      <c r="E118" s="3" t="s">
        <v>129</v>
      </c>
      <c r="F118" s="100">
        <v>1923.9</v>
      </c>
      <c r="G118" s="100">
        <v>1923.9</v>
      </c>
      <c r="H118" s="187">
        <v>1923.9</v>
      </c>
      <c r="I118" s="5"/>
      <c r="J118" s="5" t="s">
        <v>122</v>
      </c>
      <c r="K118" s="5"/>
      <c r="L118" s="5" t="s">
        <v>122</v>
      </c>
      <c r="M118" s="5" t="s">
        <v>122</v>
      </c>
      <c r="N118" s="5"/>
      <c r="O118" s="5" t="s">
        <v>122</v>
      </c>
      <c r="P118" s="156"/>
      <c r="Q118" s="240" t="s">
        <v>573</v>
      </c>
      <c r="R118" s="233">
        <f t="shared" si="7"/>
        <v>0</v>
      </c>
      <c r="S118" s="233">
        <f t="shared" si="8"/>
        <v>0</v>
      </c>
      <c r="T118" s="158" t="s">
        <v>486</v>
      </c>
      <c r="U118" s="133"/>
      <c r="V118" s="133"/>
    </row>
    <row r="119" spans="1:22" ht="39" customHeight="1">
      <c r="A119" s="442"/>
      <c r="B119" s="382"/>
      <c r="C119" s="206" t="s">
        <v>403</v>
      </c>
      <c r="D119" s="1" t="s">
        <v>263</v>
      </c>
      <c r="E119" s="3" t="s">
        <v>129</v>
      </c>
      <c r="F119" s="100">
        <v>972.84</v>
      </c>
      <c r="G119" s="100">
        <v>972.84</v>
      </c>
      <c r="H119" s="187">
        <v>972.84</v>
      </c>
      <c r="I119" s="5"/>
      <c r="J119" s="5" t="s">
        <v>122</v>
      </c>
      <c r="K119" s="5"/>
      <c r="L119" s="5" t="s">
        <v>122</v>
      </c>
      <c r="M119" s="5" t="s">
        <v>122</v>
      </c>
      <c r="N119" s="5"/>
      <c r="O119" s="5" t="s">
        <v>122</v>
      </c>
      <c r="P119" s="156"/>
      <c r="Q119" s="240" t="s">
        <v>573</v>
      </c>
      <c r="R119" s="233">
        <f t="shared" si="7"/>
        <v>0</v>
      </c>
      <c r="S119" s="233">
        <f t="shared" si="8"/>
        <v>0</v>
      </c>
      <c r="T119" s="158" t="s">
        <v>486</v>
      </c>
      <c r="U119" s="133"/>
      <c r="V119" s="133"/>
    </row>
    <row r="120" spans="1:22" ht="39" customHeight="1">
      <c r="A120" s="442"/>
      <c r="B120" s="382"/>
      <c r="C120" s="206" t="s">
        <v>404</v>
      </c>
      <c r="D120" s="1" t="s">
        <v>264</v>
      </c>
      <c r="E120" s="3" t="s">
        <v>129</v>
      </c>
      <c r="F120" s="100">
        <v>275.88</v>
      </c>
      <c r="G120" s="100">
        <v>275.88</v>
      </c>
      <c r="H120" s="187">
        <v>275.88</v>
      </c>
      <c r="I120" s="5"/>
      <c r="J120" s="5" t="s">
        <v>122</v>
      </c>
      <c r="K120" s="5"/>
      <c r="L120" s="5" t="s">
        <v>122</v>
      </c>
      <c r="M120" s="5" t="s">
        <v>122</v>
      </c>
      <c r="N120" s="5"/>
      <c r="O120" s="5" t="s">
        <v>122</v>
      </c>
      <c r="P120" s="156"/>
      <c r="Q120" s="240" t="s">
        <v>573</v>
      </c>
      <c r="R120" s="233">
        <f t="shared" si="7"/>
        <v>0</v>
      </c>
      <c r="S120" s="233">
        <f t="shared" si="8"/>
        <v>0</v>
      </c>
      <c r="T120" s="158" t="s">
        <v>486</v>
      </c>
      <c r="U120" s="133"/>
      <c r="V120" s="133"/>
    </row>
    <row r="121" spans="1:22" ht="39" customHeight="1">
      <c r="A121" s="442"/>
      <c r="B121" s="382"/>
      <c r="C121" s="206" t="s">
        <v>405</v>
      </c>
      <c r="D121" s="1" t="s">
        <v>265</v>
      </c>
      <c r="E121" s="3" t="s">
        <v>129</v>
      </c>
      <c r="F121" s="100">
        <v>665.5</v>
      </c>
      <c r="G121" s="100">
        <v>665.5</v>
      </c>
      <c r="H121" s="187">
        <v>665.5</v>
      </c>
      <c r="I121" s="5"/>
      <c r="J121" s="5" t="s">
        <v>122</v>
      </c>
      <c r="K121" s="5"/>
      <c r="L121" s="5" t="s">
        <v>122</v>
      </c>
      <c r="M121" s="5" t="s">
        <v>122</v>
      </c>
      <c r="N121" s="5"/>
      <c r="O121" s="5" t="s">
        <v>122</v>
      </c>
      <c r="P121" s="156"/>
      <c r="Q121" s="240" t="s">
        <v>573</v>
      </c>
      <c r="R121" s="233">
        <f t="shared" si="7"/>
        <v>0</v>
      </c>
      <c r="S121" s="233">
        <f t="shared" si="8"/>
        <v>0</v>
      </c>
      <c r="T121" s="158" t="s">
        <v>486</v>
      </c>
      <c r="U121" s="133"/>
      <c r="V121" s="133"/>
    </row>
    <row r="122" spans="1:22" ht="39" customHeight="1">
      <c r="A122" s="442"/>
      <c r="B122" s="382"/>
      <c r="C122" s="206" t="s">
        <v>406</v>
      </c>
      <c r="D122" s="1" t="s">
        <v>266</v>
      </c>
      <c r="E122" s="3" t="s">
        <v>129</v>
      </c>
      <c r="F122" s="100">
        <v>7356.8</v>
      </c>
      <c r="G122" s="100">
        <v>7356.8</v>
      </c>
      <c r="H122" s="187">
        <v>7356.8</v>
      </c>
      <c r="I122" s="5"/>
      <c r="J122" s="5" t="s">
        <v>122</v>
      </c>
      <c r="K122" s="5"/>
      <c r="L122" s="5" t="s">
        <v>122</v>
      </c>
      <c r="M122" s="5" t="s">
        <v>122</v>
      </c>
      <c r="N122" s="5"/>
      <c r="O122" s="5" t="s">
        <v>122</v>
      </c>
      <c r="P122" s="156"/>
      <c r="Q122" s="240" t="s">
        <v>573</v>
      </c>
      <c r="R122" s="233">
        <f t="shared" si="7"/>
        <v>0</v>
      </c>
      <c r="S122" s="233">
        <f t="shared" si="8"/>
        <v>0</v>
      </c>
      <c r="T122" s="158" t="s">
        <v>486</v>
      </c>
      <c r="U122" s="133"/>
      <c r="V122" s="133"/>
    </row>
    <row r="123" spans="1:22" ht="39" customHeight="1">
      <c r="A123" s="442"/>
      <c r="B123" s="382"/>
      <c r="C123" s="206" t="s">
        <v>407</v>
      </c>
      <c r="D123" s="1" t="s">
        <v>267</v>
      </c>
      <c r="E123" s="3" t="s">
        <v>129</v>
      </c>
      <c r="F123" s="100">
        <v>2420</v>
      </c>
      <c r="G123" s="100">
        <v>2420</v>
      </c>
      <c r="H123" s="187">
        <v>3966.14</v>
      </c>
      <c r="I123" s="5"/>
      <c r="J123" s="5" t="s">
        <v>122</v>
      </c>
      <c r="K123" s="5"/>
      <c r="L123" s="5" t="s">
        <v>122</v>
      </c>
      <c r="M123" s="5" t="s">
        <v>122</v>
      </c>
      <c r="N123" s="5"/>
      <c r="O123" s="5" t="s">
        <v>122</v>
      </c>
      <c r="P123" s="156"/>
      <c r="Q123" s="240" t="s">
        <v>574</v>
      </c>
      <c r="R123" s="233">
        <f t="shared" si="7"/>
        <v>-1546.1399999999999</v>
      </c>
      <c r="S123" s="233">
        <f t="shared" si="8"/>
        <v>-1546.1399999999999</v>
      </c>
      <c r="T123" s="158" t="s">
        <v>487</v>
      </c>
      <c r="U123" s="133"/>
      <c r="V123" s="133"/>
    </row>
    <row r="124" spans="1:22" ht="39" customHeight="1">
      <c r="A124" s="442"/>
      <c r="B124" s="382"/>
      <c r="C124" s="206" t="s">
        <v>408</v>
      </c>
      <c r="D124" s="1" t="s">
        <v>268</v>
      </c>
      <c r="E124" s="3" t="s">
        <v>129</v>
      </c>
      <c r="F124" s="100">
        <v>2420</v>
      </c>
      <c r="G124" s="100">
        <v>2420</v>
      </c>
      <c r="H124" s="187">
        <v>4802.49</v>
      </c>
      <c r="I124" s="5"/>
      <c r="J124" s="5" t="s">
        <v>122</v>
      </c>
      <c r="K124" s="5"/>
      <c r="L124" s="5" t="s">
        <v>122</v>
      </c>
      <c r="M124" s="5" t="s">
        <v>122</v>
      </c>
      <c r="N124" s="5"/>
      <c r="O124" s="5" t="s">
        <v>122</v>
      </c>
      <c r="P124" s="156"/>
      <c r="Q124" s="240" t="s">
        <v>574</v>
      </c>
      <c r="R124" s="233">
        <f t="shared" si="7"/>
        <v>-2382.49</v>
      </c>
      <c r="S124" s="233">
        <f t="shared" si="8"/>
        <v>-2382.49</v>
      </c>
      <c r="T124" s="158" t="s">
        <v>487</v>
      </c>
      <c r="U124" s="133"/>
      <c r="V124" s="133"/>
    </row>
    <row r="125" spans="1:22" ht="39" customHeight="1">
      <c r="A125" s="442"/>
      <c r="B125" s="382"/>
      <c r="C125" s="206" t="s">
        <v>409</v>
      </c>
      <c r="D125" s="1" t="s">
        <v>43</v>
      </c>
      <c r="E125" s="3" t="s">
        <v>129</v>
      </c>
      <c r="F125" s="100">
        <v>5311.9</v>
      </c>
      <c r="G125" s="100">
        <v>5311.9</v>
      </c>
      <c r="H125" s="187">
        <v>5311.9</v>
      </c>
      <c r="I125" s="5"/>
      <c r="J125" s="5" t="s">
        <v>122</v>
      </c>
      <c r="K125" s="5"/>
      <c r="L125" s="5" t="s">
        <v>122</v>
      </c>
      <c r="M125" s="5" t="s">
        <v>122</v>
      </c>
      <c r="N125" s="5"/>
      <c r="O125" s="5" t="s">
        <v>122</v>
      </c>
      <c r="P125" s="156"/>
      <c r="Q125" s="240" t="s">
        <v>573</v>
      </c>
      <c r="R125" s="233">
        <f t="shared" si="7"/>
        <v>0</v>
      </c>
      <c r="S125" s="233">
        <f t="shared" si="8"/>
        <v>0</v>
      </c>
      <c r="T125" s="158" t="s">
        <v>486</v>
      </c>
      <c r="U125" s="133"/>
      <c r="V125" s="133"/>
    </row>
    <row r="126" spans="1:22" ht="39" customHeight="1">
      <c r="A126" s="442"/>
      <c r="B126" s="382"/>
      <c r="C126" s="206" t="s">
        <v>410</v>
      </c>
      <c r="D126" s="1" t="s">
        <v>44</v>
      </c>
      <c r="E126" s="3" t="s">
        <v>129</v>
      </c>
      <c r="F126" s="100">
        <v>3569</v>
      </c>
      <c r="G126" s="100">
        <v>3569</v>
      </c>
      <c r="H126" s="187">
        <v>3569.5</v>
      </c>
      <c r="I126" s="5"/>
      <c r="J126" s="5" t="s">
        <v>122</v>
      </c>
      <c r="K126" s="5"/>
      <c r="L126" s="5" t="s">
        <v>122</v>
      </c>
      <c r="M126" s="5" t="s">
        <v>122</v>
      </c>
      <c r="N126" s="5"/>
      <c r="O126" s="5" t="s">
        <v>122</v>
      </c>
      <c r="P126" s="156"/>
      <c r="Q126" s="240" t="s">
        <v>573</v>
      </c>
      <c r="R126" s="233">
        <f t="shared" si="7"/>
        <v>-0.5</v>
      </c>
      <c r="S126" s="233">
        <f t="shared" si="8"/>
        <v>-0.5</v>
      </c>
      <c r="T126" s="158" t="s">
        <v>486</v>
      </c>
      <c r="U126" s="133"/>
      <c r="V126" s="133"/>
    </row>
    <row r="127" spans="1:22" ht="39" customHeight="1">
      <c r="A127" s="442"/>
      <c r="B127" s="382"/>
      <c r="C127" s="206" t="s">
        <v>411</v>
      </c>
      <c r="D127" s="1" t="s">
        <v>45</v>
      </c>
      <c r="E127" s="3" t="s">
        <v>129</v>
      </c>
      <c r="F127" s="100">
        <v>2359</v>
      </c>
      <c r="G127" s="100">
        <v>2359</v>
      </c>
      <c r="H127" s="187">
        <v>2395.8</v>
      </c>
      <c r="I127" s="5"/>
      <c r="J127" s="5" t="s">
        <v>122</v>
      </c>
      <c r="K127" s="5"/>
      <c r="L127" s="5" t="s">
        <v>122</v>
      </c>
      <c r="M127" s="5" t="s">
        <v>122</v>
      </c>
      <c r="N127" s="5"/>
      <c r="O127" s="5" t="s">
        <v>122</v>
      </c>
      <c r="P127" s="156"/>
      <c r="Q127" s="240" t="s">
        <v>573</v>
      </c>
      <c r="R127" s="233">
        <f t="shared" si="7"/>
        <v>-36.80000000000018</v>
      </c>
      <c r="S127" s="233">
        <f t="shared" si="8"/>
        <v>-36.80000000000018</v>
      </c>
      <c r="T127" s="158" t="s">
        <v>486</v>
      </c>
      <c r="U127" s="133"/>
      <c r="V127" s="133"/>
    </row>
    <row r="128" spans="1:21" ht="48.75" customHeight="1">
      <c r="A128" s="442"/>
      <c r="B128" s="382"/>
      <c r="C128" s="193" t="s">
        <v>412</v>
      </c>
      <c r="D128" s="194" t="s">
        <v>46</v>
      </c>
      <c r="E128" s="195" t="s">
        <v>129</v>
      </c>
      <c r="F128" s="211">
        <v>200</v>
      </c>
      <c r="G128" s="207"/>
      <c r="H128" s="214"/>
      <c r="I128" s="202"/>
      <c r="J128" s="202" t="s">
        <v>122</v>
      </c>
      <c r="K128" s="202"/>
      <c r="L128" s="202" t="s">
        <v>122</v>
      </c>
      <c r="M128" s="202" t="s">
        <v>122</v>
      </c>
      <c r="N128" s="202"/>
      <c r="O128" s="198" t="s">
        <v>122</v>
      </c>
      <c r="P128" s="199"/>
      <c r="Q128" s="322" t="s">
        <v>655</v>
      </c>
      <c r="R128" s="235"/>
      <c r="S128" s="235"/>
      <c r="T128" s="200"/>
      <c r="U128" s="15"/>
    </row>
    <row r="129" spans="1:21" ht="39" customHeight="1">
      <c r="A129" s="442"/>
      <c r="B129" s="382"/>
      <c r="C129" s="21" t="s">
        <v>413</v>
      </c>
      <c r="D129" s="1" t="s">
        <v>47</v>
      </c>
      <c r="E129" s="3" t="s">
        <v>129</v>
      </c>
      <c r="F129" s="329">
        <f>36300</f>
        <v>36300</v>
      </c>
      <c r="G129" s="101">
        <f>24000*1.21</f>
        <v>29040</v>
      </c>
      <c r="H129" s="242">
        <v>29040</v>
      </c>
      <c r="I129" s="6"/>
      <c r="J129" s="6"/>
      <c r="K129" s="6" t="s">
        <v>122</v>
      </c>
      <c r="L129" s="6" t="s">
        <v>122</v>
      </c>
      <c r="M129" s="6"/>
      <c r="N129" s="6"/>
      <c r="O129" s="2" t="s">
        <v>122</v>
      </c>
      <c r="P129" s="188" t="s">
        <v>642</v>
      </c>
      <c r="Q129" s="234" t="s">
        <v>663</v>
      </c>
      <c r="R129" s="233">
        <f t="shared" si="7"/>
        <v>7260</v>
      </c>
      <c r="S129" s="233">
        <f>G129-H129</f>
        <v>0</v>
      </c>
      <c r="T129" s="155"/>
      <c r="U129" s="15"/>
    </row>
    <row r="130" spans="1:21" ht="39" customHeight="1">
      <c r="A130" s="442"/>
      <c r="B130" s="382"/>
      <c r="C130" s="65" t="s">
        <v>414</v>
      </c>
      <c r="D130" s="1" t="s">
        <v>48</v>
      </c>
      <c r="E130" s="3" t="s">
        <v>129</v>
      </c>
      <c r="F130" s="100">
        <v>25</v>
      </c>
      <c r="G130" s="100">
        <v>25</v>
      </c>
      <c r="H130" s="187"/>
      <c r="I130" s="7"/>
      <c r="J130" s="6"/>
      <c r="K130" s="6" t="s">
        <v>122</v>
      </c>
      <c r="L130" s="6" t="s">
        <v>122</v>
      </c>
      <c r="M130" s="6"/>
      <c r="N130" s="7"/>
      <c r="O130" s="2" t="s">
        <v>122</v>
      </c>
      <c r="P130" s="153" t="s">
        <v>620</v>
      </c>
      <c r="Q130" s="234" t="s">
        <v>678</v>
      </c>
      <c r="R130" s="233"/>
      <c r="S130" s="233"/>
      <c r="T130" s="154">
        <v>41129</v>
      </c>
      <c r="U130" s="15"/>
    </row>
    <row r="131" spans="1:21" ht="39" customHeight="1">
      <c r="A131" s="442"/>
      <c r="B131" s="382"/>
      <c r="C131" s="65" t="s">
        <v>415</v>
      </c>
      <c r="D131" s="1" t="s">
        <v>49</v>
      </c>
      <c r="E131" s="3" t="s">
        <v>129</v>
      </c>
      <c r="F131" s="100">
        <v>690</v>
      </c>
      <c r="G131" s="100">
        <v>690</v>
      </c>
      <c r="H131" s="187"/>
      <c r="I131" s="7"/>
      <c r="J131" s="6"/>
      <c r="K131" s="6" t="s">
        <v>122</v>
      </c>
      <c r="L131" s="6" t="s">
        <v>122</v>
      </c>
      <c r="M131" s="6"/>
      <c r="N131" s="7"/>
      <c r="O131" s="2" t="s">
        <v>122</v>
      </c>
      <c r="P131" s="153" t="s">
        <v>614</v>
      </c>
      <c r="Q131" s="234" t="s">
        <v>678</v>
      </c>
      <c r="R131" s="233"/>
      <c r="S131" s="233"/>
      <c r="T131" s="154">
        <v>41129</v>
      </c>
      <c r="U131" s="15"/>
    </row>
    <row r="132" spans="1:21" ht="39" customHeight="1">
      <c r="A132" s="442"/>
      <c r="B132" s="382"/>
      <c r="C132" s="65" t="s">
        <v>416</v>
      </c>
      <c r="D132" s="1" t="s">
        <v>174</v>
      </c>
      <c r="E132" s="3" t="s">
        <v>129</v>
      </c>
      <c r="F132" s="100">
        <v>130</v>
      </c>
      <c r="G132" s="100">
        <v>130</v>
      </c>
      <c r="H132" s="187"/>
      <c r="I132" s="7"/>
      <c r="J132" s="6"/>
      <c r="K132" s="6" t="s">
        <v>122</v>
      </c>
      <c r="L132" s="6" t="s">
        <v>122</v>
      </c>
      <c r="M132" s="6"/>
      <c r="N132" s="7"/>
      <c r="O132" s="2" t="s">
        <v>122</v>
      </c>
      <c r="P132" s="153" t="s">
        <v>614</v>
      </c>
      <c r="Q132" s="234" t="s">
        <v>678</v>
      </c>
      <c r="R132" s="233"/>
      <c r="S132" s="233"/>
      <c r="T132" s="154">
        <v>41129</v>
      </c>
      <c r="U132" s="15"/>
    </row>
    <row r="133" spans="1:21" ht="39" customHeight="1">
      <c r="A133" s="442"/>
      <c r="B133" s="383"/>
      <c r="C133" s="65" t="s">
        <v>417</v>
      </c>
      <c r="D133" s="1" t="s">
        <v>176</v>
      </c>
      <c r="E133" s="3" t="s">
        <v>129</v>
      </c>
      <c r="F133" s="100">
        <v>600</v>
      </c>
      <c r="G133" s="100">
        <v>600</v>
      </c>
      <c r="H133" s="187">
        <v>482.79</v>
      </c>
      <c r="I133" s="7"/>
      <c r="J133" s="6"/>
      <c r="K133" s="6" t="s">
        <v>122</v>
      </c>
      <c r="L133" s="6" t="s">
        <v>122</v>
      </c>
      <c r="M133" s="6"/>
      <c r="N133" s="7"/>
      <c r="O133" s="2" t="s">
        <v>122</v>
      </c>
      <c r="P133" s="153" t="s">
        <v>614</v>
      </c>
      <c r="Q133" s="234" t="s">
        <v>672</v>
      </c>
      <c r="R133" s="233">
        <f>F133-H133</f>
        <v>117.20999999999998</v>
      </c>
      <c r="S133" s="233"/>
      <c r="T133" s="154">
        <v>41129</v>
      </c>
      <c r="U133" s="15"/>
    </row>
    <row r="134" spans="1:21" ht="39" customHeight="1">
      <c r="A134" s="442"/>
      <c r="B134" s="380" t="s">
        <v>149</v>
      </c>
      <c r="C134" s="21" t="s">
        <v>418</v>
      </c>
      <c r="D134" s="1" t="s">
        <v>50</v>
      </c>
      <c r="E134" s="3" t="s">
        <v>129</v>
      </c>
      <c r="F134" s="100">
        <v>1083.43</v>
      </c>
      <c r="G134" s="132">
        <v>2500</v>
      </c>
      <c r="H134" s="333">
        <v>2434.52</v>
      </c>
      <c r="I134" s="203" t="s">
        <v>122</v>
      </c>
      <c r="J134" s="203"/>
      <c r="K134" s="203"/>
      <c r="L134" s="203" t="s">
        <v>122</v>
      </c>
      <c r="M134" s="203"/>
      <c r="N134" s="203"/>
      <c r="O134" s="201" t="s">
        <v>122</v>
      </c>
      <c r="P134" s="204" t="s">
        <v>557</v>
      </c>
      <c r="Q134" s="240" t="s">
        <v>667</v>
      </c>
      <c r="R134" s="233">
        <f>F134-H134</f>
        <v>-1351.09</v>
      </c>
      <c r="S134" s="233">
        <f>G134-H134</f>
        <v>65.48000000000002</v>
      </c>
      <c r="T134" s="155"/>
      <c r="U134" s="15"/>
    </row>
    <row r="135" spans="1:21" ht="39" customHeight="1">
      <c r="A135" s="442"/>
      <c r="B135" s="380"/>
      <c r="C135" s="206" t="s">
        <v>419</v>
      </c>
      <c r="D135" s="1" t="s">
        <v>51</v>
      </c>
      <c r="E135" s="3" t="s">
        <v>129</v>
      </c>
      <c r="F135" s="100">
        <v>21700</v>
      </c>
      <c r="G135" s="100">
        <v>21700</v>
      </c>
      <c r="H135" s="187">
        <v>24944.15</v>
      </c>
      <c r="I135" s="8" t="s">
        <v>122</v>
      </c>
      <c r="J135" s="8"/>
      <c r="K135" s="8"/>
      <c r="L135" s="8" t="s">
        <v>122</v>
      </c>
      <c r="M135" s="8"/>
      <c r="N135" s="8"/>
      <c r="O135" s="2" t="s">
        <v>122</v>
      </c>
      <c r="P135" s="153"/>
      <c r="Q135" s="234" t="s">
        <v>575</v>
      </c>
      <c r="R135" s="233">
        <f>F135-H135</f>
        <v>-3244.1500000000015</v>
      </c>
      <c r="S135" s="233">
        <f>G135-H135</f>
        <v>-3244.1500000000015</v>
      </c>
      <c r="T135" s="154">
        <v>41149</v>
      </c>
      <c r="U135" s="15"/>
    </row>
    <row r="136" spans="1:21" ht="45" customHeight="1">
      <c r="A136" s="442"/>
      <c r="B136" s="380" t="s">
        <v>150</v>
      </c>
      <c r="C136" s="215" t="s">
        <v>420</v>
      </c>
      <c r="D136" s="194" t="s">
        <v>505</v>
      </c>
      <c r="E136" s="195" t="s">
        <v>129</v>
      </c>
      <c r="F136" s="211">
        <v>20000</v>
      </c>
      <c r="G136" s="207"/>
      <c r="H136" s="243"/>
      <c r="I136" s="210"/>
      <c r="J136" s="210" t="s">
        <v>122</v>
      </c>
      <c r="K136" s="210"/>
      <c r="L136" s="210" t="s">
        <v>122</v>
      </c>
      <c r="M136" s="210" t="s">
        <v>122</v>
      </c>
      <c r="N136" s="210"/>
      <c r="O136" s="210" t="s">
        <v>122</v>
      </c>
      <c r="P136" s="216" t="s">
        <v>551</v>
      </c>
      <c r="Q136" s="278" t="s">
        <v>658</v>
      </c>
      <c r="R136" s="233"/>
      <c r="S136" s="244"/>
      <c r="T136" s="217"/>
      <c r="U136" s="15"/>
    </row>
    <row r="137" spans="1:21" ht="48" customHeight="1">
      <c r="A137" s="442"/>
      <c r="B137" s="380"/>
      <c r="C137" s="215" t="s">
        <v>421</v>
      </c>
      <c r="D137" s="194" t="s">
        <v>52</v>
      </c>
      <c r="E137" s="195" t="s">
        <v>129</v>
      </c>
      <c r="F137" s="211">
        <f>1500*1.21</f>
        <v>1815</v>
      </c>
      <c r="G137" s="207"/>
      <c r="H137" s="243"/>
      <c r="I137" s="210"/>
      <c r="J137" s="210" t="s">
        <v>122</v>
      </c>
      <c r="K137" s="210"/>
      <c r="L137" s="210" t="s">
        <v>122</v>
      </c>
      <c r="M137" s="210" t="s">
        <v>122</v>
      </c>
      <c r="N137" s="210"/>
      <c r="O137" s="210" t="s">
        <v>122</v>
      </c>
      <c r="P137" s="216"/>
      <c r="Q137" s="322" t="s">
        <v>655</v>
      </c>
      <c r="R137" s="244"/>
      <c r="S137" s="244"/>
      <c r="T137" s="217"/>
      <c r="U137" s="15"/>
    </row>
    <row r="138" spans="1:21" ht="39" customHeight="1">
      <c r="A138" s="442"/>
      <c r="B138" s="380"/>
      <c r="C138" s="65" t="s">
        <v>422</v>
      </c>
      <c r="D138" s="1" t="s">
        <v>53</v>
      </c>
      <c r="E138" s="3" t="s">
        <v>129</v>
      </c>
      <c r="F138" s="100">
        <v>600</v>
      </c>
      <c r="G138" s="100">
        <v>600</v>
      </c>
      <c r="H138" s="187">
        <v>482.79</v>
      </c>
      <c r="I138" s="2"/>
      <c r="J138" s="2"/>
      <c r="K138" s="2" t="s">
        <v>122</v>
      </c>
      <c r="L138" s="2" t="s">
        <v>122</v>
      </c>
      <c r="M138" s="2"/>
      <c r="N138" s="2"/>
      <c r="O138" s="2" t="s">
        <v>122</v>
      </c>
      <c r="P138" s="153" t="s">
        <v>614</v>
      </c>
      <c r="Q138" s="234" t="s">
        <v>672</v>
      </c>
      <c r="R138" s="233"/>
      <c r="S138" s="233"/>
      <c r="T138" s="154">
        <v>41129</v>
      </c>
      <c r="U138" s="15"/>
    </row>
    <row r="139" spans="1:21" ht="53.25" customHeight="1">
      <c r="A139" s="442"/>
      <c r="B139" s="380"/>
      <c r="C139" s="340" t="s">
        <v>423</v>
      </c>
      <c r="D139" s="341" t="s">
        <v>680</v>
      </c>
      <c r="E139" s="342" t="s">
        <v>129</v>
      </c>
      <c r="F139" s="343">
        <f>9800*1.21</f>
        <v>11858</v>
      </c>
      <c r="G139" s="344"/>
      <c r="H139" s="345">
        <v>11858</v>
      </c>
      <c r="I139" s="346" t="s">
        <v>122</v>
      </c>
      <c r="J139" s="346"/>
      <c r="K139" s="346"/>
      <c r="L139" s="346" t="s">
        <v>122</v>
      </c>
      <c r="M139" s="346"/>
      <c r="N139" s="346"/>
      <c r="O139" s="346" t="s">
        <v>122</v>
      </c>
      <c r="P139" s="347" t="s">
        <v>551</v>
      </c>
      <c r="Q139" s="348" t="s">
        <v>681</v>
      </c>
      <c r="R139" s="233">
        <f>F139-H139</f>
        <v>0</v>
      </c>
      <c r="S139" s="233"/>
      <c r="T139" s="155"/>
      <c r="U139" s="15"/>
    </row>
    <row r="140" spans="1:21" ht="39" customHeight="1">
      <c r="A140" s="442"/>
      <c r="B140" s="380" t="s">
        <v>151</v>
      </c>
      <c r="C140" s="21" t="s">
        <v>424</v>
      </c>
      <c r="D140" s="1" t="s">
        <v>54</v>
      </c>
      <c r="E140" s="3" t="s">
        <v>129</v>
      </c>
      <c r="F140" s="329">
        <v>41140</v>
      </c>
      <c r="G140" s="101">
        <v>26015</v>
      </c>
      <c r="H140" s="187">
        <v>26015</v>
      </c>
      <c r="I140" s="7"/>
      <c r="J140" s="7" t="s">
        <v>122</v>
      </c>
      <c r="K140" s="7"/>
      <c r="L140" s="7" t="s">
        <v>122</v>
      </c>
      <c r="M140" s="7" t="s">
        <v>122</v>
      </c>
      <c r="N140" s="7"/>
      <c r="O140" s="2" t="s">
        <v>122</v>
      </c>
      <c r="P140" s="153"/>
      <c r="Q140" s="234" t="s">
        <v>576</v>
      </c>
      <c r="R140" s="233">
        <f>F140-H140</f>
        <v>15125</v>
      </c>
      <c r="S140" s="233">
        <f>G140-H140</f>
        <v>0</v>
      </c>
      <c r="T140" s="154">
        <v>41187</v>
      </c>
      <c r="U140" s="15"/>
    </row>
    <row r="141" spans="1:21" ht="39" customHeight="1">
      <c r="A141" s="442"/>
      <c r="B141" s="380"/>
      <c r="C141" s="65" t="s">
        <v>425</v>
      </c>
      <c r="D141" s="1" t="s">
        <v>55</v>
      </c>
      <c r="E141" s="3" t="s">
        <v>129</v>
      </c>
      <c r="F141" s="100">
        <v>135</v>
      </c>
      <c r="G141" s="100">
        <v>135</v>
      </c>
      <c r="H141" s="187"/>
      <c r="I141" s="7"/>
      <c r="J141" s="7"/>
      <c r="K141" s="7" t="s">
        <v>122</v>
      </c>
      <c r="L141" s="7" t="s">
        <v>122</v>
      </c>
      <c r="M141" s="7"/>
      <c r="N141" s="7"/>
      <c r="O141" s="2" t="s">
        <v>122</v>
      </c>
      <c r="P141" s="153" t="s">
        <v>614</v>
      </c>
      <c r="Q141" s="234" t="s">
        <v>678</v>
      </c>
      <c r="R141" s="233"/>
      <c r="S141" s="233"/>
      <c r="T141" s="154">
        <v>41129</v>
      </c>
      <c r="U141" s="15"/>
    </row>
    <row r="142" spans="1:21" ht="39" customHeight="1">
      <c r="A142" s="442"/>
      <c r="B142" s="28" t="s">
        <v>152</v>
      </c>
      <c r="C142" s="206" t="s">
        <v>426</v>
      </c>
      <c r="D142" s="1" t="s">
        <v>56</v>
      </c>
      <c r="E142" s="3" t="s">
        <v>129</v>
      </c>
      <c r="F142" s="329">
        <v>30000</v>
      </c>
      <c r="G142" s="101">
        <v>45803.13</v>
      </c>
      <c r="H142" s="187">
        <v>45802.13</v>
      </c>
      <c r="I142" s="7"/>
      <c r="J142" s="7" t="s">
        <v>122</v>
      </c>
      <c r="K142" s="7"/>
      <c r="L142" s="7" t="s">
        <v>122</v>
      </c>
      <c r="M142" s="7" t="s">
        <v>122</v>
      </c>
      <c r="N142" s="7"/>
      <c r="O142" s="2" t="s">
        <v>122</v>
      </c>
      <c r="P142" s="153"/>
      <c r="Q142" s="234" t="s">
        <v>638</v>
      </c>
      <c r="R142" s="233">
        <f>F142-H142</f>
        <v>-15802.129999999997</v>
      </c>
      <c r="S142" s="233">
        <f>G142-H142</f>
        <v>1</v>
      </c>
      <c r="T142" s="154">
        <v>41197</v>
      </c>
      <c r="U142" s="15"/>
    </row>
    <row r="143" spans="1:21" ht="39" customHeight="1">
      <c r="A143" s="442"/>
      <c r="B143" s="380" t="s">
        <v>153</v>
      </c>
      <c r="C143" s="236" t="s">
        <v>427</v>
      </c>
      <c r="D143" s="1" t="s">
        <v>57</v>
      </c>
      <c r="E143" s="3" t="s">
        <v>129</v>
      </c>
      <c r="F143" s="100">
        <v>9000</v>
      </c>
      <c r="G143" s="101">
        <f>22000*1.21</f>
        <v>26620</v>
      </c>
      <c r="H143" s="187">
        <v>26620</v>
      </c>
      <c r="I143" s="7" t="s">
        <v>122</v>
      </c>
      <c r="J143" s="7"/>
      <c r="K143" s="7" t="s">
        <v>122</v>
      </c>
      <c r="L143" s="7" t="s">
        <v>122</v>
      </c>
      <c r="M143" s="7"/>
      <c r="N143" s="7" t="s">
        <v>122</v>
      </c>
      <c r="O143" s="2" t="s">
        <v>122</v>
      </c>
      <c r="P143" s="153"/>
      <c r="Q143" s="234" t="s">
        <v>617</v>
      </c>
      <c r="R143" s="233">
        <f>F143-H143</f>
        <v>-17620</v>
      </c>
      <c r="S143" s="233">
        <f>G143-H143</f>
        <v>0</v>
      </c>
      <c r="T143" s="233"/>
      <c r="U143" s="15"/>
    </row>
    <row r="144" spans="1:21" ht="50.25" customHeight="1">
      <c r="A144" s="442"/>
      <c r="B144" s="380"/>
      <c r="C144" s="193" t="s">
        <v>428</v>
      </c>
      <c r="D144" s="194" t="s">
        <v>58</v>
      </c>
      <c r="E144" s="195" t="s">
        <v>129</v>
      </c>
      <c r="F144" s="211">
        <v>2291.74</v>
      </c>
      <c r="G144" s="197"/>
      <c r="H144" s="214"/>
      <c r="I144" s="218" t="s">
        <v>122</v>
      </c>
      <c r="J144" s="218"/>
      <c r="K144" s="218" t="s">
        <v>122</v>
      </c>
      <c r="L144" s="218"/>
      <c r="M144" s="218"/>
      <c r="N144" s="218" t="s">
        <v>122</v>
      </c>
      <c r="O144" s="198" t="s">
        <v>122</v>
      </c>
      <c r="P144" s="199" t="s">
        <v>560</v>
      </c>
      <c r="Q144" s="322" t="s">
        <v>655</v>
      </c>
      <c r="R144" s="235"/>
      <c r="S144" s="235"/>
      <c r="T144" s="200"/>
      <c r="U144" s="15"/>
    </row>
    <row r="145" spans="1:21" ht="48.75" customHeight="1">
      <c r="A145" s="442"/>
      <c r="B145" s="380"/>
      <c r="C145" s="193" t="s">
        <v>429</v>
      </c>
      <c r="D145" s="194" t="s">
        <v>59</v>
      </c>
      <c r="E145" s="195" t="s">
        <v>129</v>
      </c>
      <c r="F145" s="211">
        <v>3547.72</v>
      </c>
      <c r="G145" s="197"/>
      <c r="H145" s="214"/>
      <c r="I145" s="218" t="s">
        <v>122</v>
      </c>
      <c r="J145" s="218"/>
      <c r="K145" s="218"/>
      <c r="L145" s="218"/>
      <c r="M145" s="218"/>
      <c r="N145" s="218" t="s">
        <v>122</v>
      </c>
      <c r="O145" s="198" t="s">
        <v>122</v>
      </c>
      <c r="P145" s="199" t="s">
        <v>560</v>
      </c>
      <c r="Q145" s="322" t="s">
        <v>655</v>
      </c>
      <c r="R145" s="235"/>
      <c r="S145" s="235"/>
      <c r="T145" s="200"/>
      <c r="U145" s="15"/>
    </row>
    <row r="146" spans="1:21" ht="39" customHeight="1">
      <c r="A146" s="442"/>
      <c r="B146" s="380"/>
      <c r="C146" s="65" t="s">
        <v>430</v>
      </c>
      <c r="D146" s="1" t="s">
        <v>511</v>
      </c>
      <c r="E146" s="3" t="s">
        <v>129</v>
      </c>
      <c r="F146" s="100">
        <v>120</v>
      </c>
      <c r="G146" s="100">
        <v>120</v>
      </c>
      <c r="H146" s="187"/>
      <c r="I146" s="8"/>
      <c r="J146" s="8"/>
      <c r="K146" s="8" t="s">
        <v>122</v>
      </c>
      <c r="L146" s="8" t="s">
        <v>122</v>
      </c>
      <c r="M146" s="8"/>
      <c r="N146" s="8"/>
      <c r="O146" s="2" t="s">
        <v>122</v>
      </c>
      <c r="P146" s="153" t="s">
        <v>614</v>
      </c>
      <c r="Q146" s="234" t="s">
        <v>678</v>
      </c>
      <c r="R146" s="234"/>
      <c r="S146" s="233"/>
      <c r="T146" s="154">
        <v>41129</v>
      </c>
      <c r="U146" s="15"/>
    </row>
    <row r="147" spans="1:21" ht="39" customHeight="1">
      <c r="A147" s="442"/>
      <c r="B147" s="380"/>
      <c r="C147" s="65" t="s">
        <v>431</v>
      </c>
      <c r="D147" s="1" t="s">
        <v>60</v>
      </c>
      <c r="E147" s="3" t="s">
        <v>129</v>
      </c>
      <c r="F147" s="100">
        <v>270</v>
      </c>
      <c r="G147" s="100">
        <v>270</v>
      </c>
      <c r="H147" s="187"/>
      <c r="I147" s="8"/>
      <c r="J147" s="8"/>
      <c r="K147" s="8" t="s">
        <v>122</v>
      </c>
      <c r="L147" s="8" t="s">
        <v>122</v>
      </c>
      <c r="M147" s="8"/>
      <c r="N147" s="8"/>
      <c r="O147" s="2" t="s">
        <v>122</v>
      </c>
      <c r="P147" s="153" t="s">
        <v>614</v>
      </c>
      <c r="Q147" s="234" t="s">
        <v>678</v>
      </c>
      <c r="R147" s="233"/>
      <c r="S147" s="233"/>
      <c r="T147" s="154">
        <v>41129</v>
      </c>
      <c r="U147" s="15"/>
    </row>
    <row r="148" spans="1:21" ht="51.75" customHeight="1">
      <c r="A148" s="442"/>
      <c r="B148" s="380"/>
      <c r="C148" s="193" t="s">
        <v>432</v>
      </c>
      <c r="D148" s="194" t="s">
        <v>61</v>
      </c>
      <c r="E148" s="195" t="s">
        <v>129</v>
      </c>
      <c r="F148" s="211">
        <v>283.14</v>
      </c>
      <c r="G148" s="197"/>
      <c r="H148" s="214"/>
      <c r="I148" s="218" t="s">
        <v>122</v>
      </c>
      <c r="J148" s="218"/>
      <c r="K148" s="218"/>
      <c r="L148" s="218" t="s">
        <v>122</v>
      </c>
      <c r="M148" s="218"/>
      <c r="N148" s="218"/>
      <c r="O148" s="198" t="s">
        <v>122</v>
      </c>
      <c r="P148" s="199" t="s">
        <v>560</v>
      </c>
      <c r="Q148" s="322" t="s">
        <v>655</v>
      </c>
      <c r="R148" s="235"/>
      <c r="S148" s="235"/>
      <c r="T148" s="200"/>
      <c r="U148" s="15"/>
    </row>
    <row r="149" spans="1:21" ht="51.75" customHeight="1">
      <c r="A149" s="442"/>
      <c r="B149" s="380" t="s">
        <v>154</v>
      </c>
      <c r="C149" s="215" t="s">
        <v>433</v>
      </c>
      <c r="D149" s="194" t="s">
        <v>504</v>
      </c>
      <c r="E149" s="195" t="s">
        <v>129</v>
      </c>
      <c r="F149" s="211">
        <v>2500</v>
      </c>
      <c r="G149" s="207"/>
      <c r="H149" s="243"/>
      <c r="I149" s="210" t="s">
        <v>122</v>
      </c>
      <c r="J149" s="210"/>
      <c r="K149" s="210" t="s">
        <v>122</v>
      </c>
      <c r="L149" s="210" t="s">
        <v>122</v>
      </c>
      <c r="M149" s="210"/>
      <c r="N149" s="210"/>
      <c r="O149" s="210" t="s">
        <v>122</v>
      </c>
      <c r="P149" s="216"/>
      <c r="Q149" s="322" t="s">
        <v>655</v>
      </c>
      <c r="R149" s="244"/>
      <c r="S149" s="244"/>
      <c r="T149" s="217"/>
      <c r="U149" s="15"/>
    </row>
    <row r="150" spans="1:21" ht="39" customHeight="1">
      <c r="A150" s="442"/>
      <c r="B150" s="380"/>
      <c r="C150" s="206" t="s">
        <v>434</v>
      </c>
      <c r="D150" s="1" t="s">
        <v>62</v>
      </c>
      <c r="E150" s="3" t="s">
        <v>129</v>
      </c>
      <c r="F150" s="329">
        <v>20000</v>
      </c>
      <c r="G150" s="101">
        <f>15000*1.21</f>
        <v>18150</v>
      </c>
      <c r="H150" s="187">
        <v>16940</v>
      </c>
      <c r="I150" s="5"/>
      <c r="J150" s="5"/>
      <c r="K150" s="5" t="s">
        <v>122</v>
      </c>
      <c r="L150" s="5" t="s">
        <v>122</v>
      </c>
      <c r="M150" s="5"/>
      <c r="N150" s="5"/>
      <c r="O150" s="2" t="s">
        <v>122</v>
      </c>
      <c r="P150" s="153"/>
      <c r="Q150" s="234" t="s">
        <v>627</v>
      </c>
      <c r="R150" s="233"/>
      <c r="S150" s="233">
        <f>G150-H150</f>
        <v>1210</v>
      </c>
      <c r="T150" s="154">
        <v>41131</v>
      </c>
      <c r="U150" s="15"/>
    </row>
    <row r="151" spans="1:21" ht="39" customHeight="1">
      <c r="A151" s="442"/>
      <c r="B151" s="419" t="s">
        <v>63</v>
      </c>
      <c r="C151" s="103" t="s">
        <v>435</v>
      </c>
      <c r="D151" s="1" t="s">
        <v>64</v>
      </c>
      <c r="E151" s="3" t="s">
        <v>129</v>
      </c>
      <c r="F151" s="387">
        <f>5000*1.21</f>
        <v>6050</v>
      </c>
      <c r="G151" s="132">
        <v>2835.53</v>
      </c>
      <c r="H151" s="187">
        <v>2171.65</v>
      </c>
      <c r="I151" s="5" t="s">
        <v>122</v>
      </c>
      <c r="J151" s="5"/>
      <c r="K151" s="5"/>
      <c r="L151" s="5"/>
      <c r="M151" s="5"/>
      <c r="N151" s="5"/>
      <c r="O151" s="5" t="s">
        <v>122</v>
      </c>
      <c r="P151" s="156"/>
      <c r="Q151" s="240" t="s">
        <v>608</v>
      </c>
      <c r="R151" s="233">
        <f>F151-H151</f>
        <v>3878.35</v>
      </c>
      <c r="S151" s="233">
        <f>G151-H151</f>
        <v>663.8800000000001</v>
      </c>
      <c r="T151" s="157">
        <v>41198</v>
      </c>
      <c r="U151" s="15"/>
    </row>
    <row r="152" spans="1:21" ht="39" customHeight="1">
      <c r="A152" s="442"/>
      <c r="B152" s="419"/>
      <c r="C152" s="206" t="s">
        <v>436</v>
      </c>
      <c r="D152" s="1" t="s">
        <v>65</v>
      </c>
      <c r="E152" s="3" t="s">
        <v>129</v>
      </c>
      <c r="F152" s="388"/>
      <c r="G152" s="132">
        <v>3000</v>
      </c>
      <c r="H152" s="187">
        <v>4584.69</v>
      </c>
      <c r="I152" s="5" t="s">
        <v>122</v>
      </c>
      <c r="J152" s="5"/>
      <c r="K152" s="5" t="s">
        <v>122</v>
      </c>
      <c r="L152" s="5" t="s">
        <v>122</v>
      </c>
      <c r="M152" s="5"/>
      <c r="N152" s="5"/>
      <c r="O152" s="5" t="s">
        <v>122</v>
      </c>
      <c r="P152" s="156"/>
      <c r="Q152" s="240" t="s">
        <v>577</v>
      </c>
      <c r="R152" s="233">
        <f>F152-H152</f>
        <v>-4584.69</v>
      </c>
      <c r="S152" s="233">
        <f>G152-H152</f>
        <v>-1584.6899999999996</v>
      </c>
      <c r="T152" s="157">
        <v>41100</v>
      </c>
      <c r="U152" s="15"/>
    </row>
    <row r="153" spans="1:21" ht="51.75" customHeight="1">
      <c r="A153" s="442"/>
      <c r="B153" s="25" t="s">
        <v>155</v>
      </c>
      <c r="C153" s="236" t="s">
        <v>437</v>
      </c>
      <c r="D153" s="1" t="s">
        <v>66</v>
      </c>
      <c r="E153" s="3" t="s">
        <v>129</v>
      </c>
      <c r="F153" s="100">
        <f>4000*1.21</f>
        <v>4840</v>
      </c>
      <c r="G153" s="101">
        <f>9559/2</f>
        <v>4779.5</v>
      </c>
      <c r="H153" s="187">
        <v>4320</v>
      </c>
      <c r="I153" s="5" t="s">
        <v>122</v>
      </c>
      <c r="J153" s="5"/>
      <c r="K153" s="5"/>
      <c r="L153" s="5" t="s">
        <v>122</v>
      </c>
      <c r="M153" s="5"/>
      <c r="N153" s="5"/>
      <c r="O153" s="2" t="s">
        <v>122</v>
      </c>
      <c r="P153" s="153" t="s">
        <v>614</v>
      </c>
      <c r="Q153" s="233" t="s">
        <v>671</v>
      </c>
      <c r="R153" s="233">
        <f>F153-H153</f>
        <v>520</v>
      </c>
      <c r="S153" s="233"/>
      <c r="T153" s="155"/>
      <c r="U153" s="15"/>
    </row>
    <row r="154" spans="1:21" ht="39" customHeight="1">
      <c r="A154" s="442"/>
      <c r="B154" s="420" t="s">
        <v>156</v>
      </c>
      <c r="C154" s="206" t="s">
        <v>438</v>
      </c>
      <c r="D154" s="1" t="s">
        <v>67</v>
      </c>
      <c r="E154" s="3" t="s">
        <v>129</v>
      </c>
      <c r="F154" s="100">
        <v>30000</v>
      </c>
      <c r="G154" s="101">
        <f>35000*1.21</f>
        <v>42350</v>
      </c>
      <c r="H154" s="187">
        <v>42350</v>
      </c>
      <c r="I154" s="5"/>
      <c r="J154" s="5" t="s">
        <v>122</v>
      </c>
      <c r="K154" s="5"/>
      <c r="L154" s="5" t="s">
        <v>122</v>
      </c>
      <c r="M154" s="5" t="s">
        <v>122</v>
      </c>
      <c r="N154" s="5"/>
      <c r="O154" s="2" t="s">
        <v>122</v>
      </c>
      <c r="P154" s="2"/>
      <c r="Q154" s="237" t="s">
        <v>625</v>
      </c>
      <c r="R154" s="233">
        <f>F154-H154</f>
        <v>-12350</v>
      </c>
      <c r="S154" s="233">
        <f>G154-H154</f>
        <v>0</v>
      </c>
      <c r="T154" s="154">
        <v>41204</v>
      </c>
      <c r="U154" s="15"/>
    </row>
    <row r="155" spans="1:21" ht="39" customHeight="1">
      <c r="A155" s="442"/>
      <c r="B155" s="421"/>
      <c r="C155" s="206" t="s">
        <v>439</v>
      </c>
      <c r="D155" s="1" t="s">
        <v>68</v>
      </c>
      <c r="E155" s="3" t="s">
        <v>129</v>
      </c>
      <c r="F155" s="100">
        <v>2500</v>
      </c>
      <c r="G155" s="101">
        <v>6050</v>
      </c>
      <c r="H155" s="187">
        <v>4719</v>
      </c>
      <c r="I155" s="5"/>
      <c r="J155" s="5" t="s">
        <v>122</v>
      </c>
      <c r="K155" s="5"/>
      <c r="L155" s="5" t="s">
        <v>122</v>
      </c>
      <c r="M155" s="5" t="s">
        <v>122</v>
      </c>
      <c r="N155" s="5"/>
      <c r="O155" s="2" t="s">
        <v>122</v>
      </c>
      <c r="P155" s="153" t="s">
        <v>603</v>
      </c>
      <c r="Q155" s="234" t="s">
        <v>664</v>
      </c>
      <c r="R155" s="233">
        <f>F155-H155</f>
        <v>-2219</v>
      </c>
      <c r="S155" s="233">
        <f>G155-H155</f>
        <v>1331</v>
      </c>
      <c r="T155" s="154">
        <v>41206</v>
      </c>
      <c r="U155" s="15"/>
    </row>
    <row r="156" spans="1:21" ht="39" customHeight="1">
      <c r="A156" s="442"/>
      <c r="B156" s="421"/>
      <c r="C156" s="21" t="s">
        <v>440</v>
      </c>
      <c r="D156" s="1" t="s">
        <v>69</v>
      </c>
      <c r="E156" s="396" t="s">
        <v>129</v>
      </c>
      <c r="F156" s="72">
        <v>0</v>
      </c>
      <c r="G156" s="101">
        <v>0</v>
      </c>
      <c r="H156" s="187"/>
      <c r="I156" s="5" t="s">
        <v>122</v>
      </c>
      <c r="J156" s="5"/>
      <c r="K156" s="5" t="s">
        <v>122</v>
      </c>
      <c r="L156" s="5" t="s">
        <v>122</v>
      </c>
      <c r="M156" s="5"/>
      <c r="N156" s="5" t="s">
        <v>122</v>
      </c>
      <c r="O156" s="2" t="s">
        <v>122</v>
      </c>
      <c r="P156" s="2"/>
      <c r="Q156" s="237"/>
      <c r="R156" s="233"/>
      <c r="S156" s="233"/>
      <c r="T156" s="155"/>
      <c r="U156" s="15"/>
    </row>
    <row r="157" spans="1:21" ht="39" customHeight="1">
      <c r="A157" s="442"/>
      <c r="B157" s="421"/>
      <c r="C157" s="245" t="s">
        <v>441</v>
      </c>
      <c r="D157" s="1" t="s">
        <v>70</v>
      </c>
      <c r="E157" s="397"/>
      <c r="F157" s="328">
        <f>90000*1.21</f>
        <v>108900</v>
      </c>
      <c r="G157" s="328">
        <f>90000*1.21</f>
        <v>108900</v>
      </c>
      <c r="H157" s="187">
        <v>108779</v>
      </c>
      <c r="I157" s="5" t="s">
        <v>122</v>
      </c>
      <c r="J157" s="5"/>
      <c r="K157" s="5" t="s">
        <v>122</v>
      </c>
      <c r="L157" s="5" t="s">
        <v>122</v>
      </c>
      <c r="M157" s="5"/>
      <c r="N157" s="5" t="s">
        <v>122</v>
      </c>
      <c r="O157" s="2" t="s">
        <v>122</v>
      </c>
      <c r="P157" s="153"/>
      <c r="Q157" s="234" t="s">
        <v>578</v>
      </c>
      <c r="R157" s="233">
        <f>F157-H157</f>
        <v>121</v>
      </c>
      <c r="S157" s="233">
        <f>G157-H157</f>
        <v>121</v>
      </c>
      <c r="T157" s="155"/>
      <c r="U157" s="15"/>
    </row>
    <row r="158" spans="1:21" ht="39" customHeight="1">
      <c r="A158" s="442"/>
      <c r="B158" s="25" t="s">
        <v>157</v>
      </c>
      <c r="C158" s="206" t="s">
        <v>442</v>
      </c>
      <c r="D158" s="1" t="s">
        <v>71</v>
      </c>
      <c r="E158" s="3" t="s">
        <v>129</v>
      </c>
      <c r="F158" s="329">
        <v>30000</v>
      </c>
      <c r="G158" s="101">
        <f>15000*1.21</f>
        <v>18150</v>
      </c>
      <c r="H158" s="187">
        <v>18150</v>
      </c>
      <c r="I158" s="5" t="s">
        <v>122</v>
      </c>
      <c r="J158" s="5"/>
      <c r="K158" s="5"/>
      <c r="L158" s="5"/>
      <c r="M158" s="5"/>
      <c r="N158" s="5" t="s">
        <v>122</v>
      </c>
      <c r="O158" s="2" t="s">
        <v>122</v>
      </c>
      <c r="P158" s="2" t="s">
        <v>601</v>
      </c>
      <c r="Q158" s="237" t="s">
        <v>607</v>
      </c>
      <c r="R158" s="233">
        <f>F158-H158</f>
        <v>11850</v>
      </c>
      <c r="S158" s="233">
        <f>G158-H158</f>
        <v>0</v>
      </c>
      <c r="T158" s="154">
        <v>41204</v>
      </c>
      <c r="U158" s="15"/>
    </row>
    <row r="159" spans="1:21" ht="39" customHeight="1">
      <c r="A159" s="442"/>
      <c r="B159" s="419" t="s">
        <v>158</v>
      </c>
      <c r="C159" s="206" t="s">
        <v>443</v>
      </c>
      <c r="D159" s="1" t="s">
        <v>72</v>
      </c>
      <c r="E159" s="3" t="s">
        <v>129</v>
      </c>
      <c r="F159" s="329">
        <f>31385*1.21</f>
        <v>37975.85</v>
      </c>
      <c r="G159" s="101">
        <f>F159</f>
        <v>37975.85</v>
      </c>
      <c r="H159" s="242">
        <v>33444.4</v>
      </c>
      <c r="I159" s="5"/>
      <c r="J159" s="5" t="s">
        <v>122</v>
      </c>
      <c r="K159" s="5"/>
      <c r="L159" s="5" t="s">
        <v>122</v>
      </c>
      <c r="M159" s="5" t="s">
        <v>122</v>
      </c>
      <c r="N159" s="5"/>
      <c r="O159" s="2" t="s">
        <v>122</v>
      </c>
      <c r="P159" s="188" t="s">
        <v>642</v>
      </c>
      <c r="Q159" s="234" t="s">
        <v>665</v>
      </c>
      <c r="R159" s="233">
        <f>F159-H159</f>
        <v>4531.449999999997</v>
      </c>
      <c r="S159" s="233">
        <f>G159-H159</f>
        <v>4531.449999999997</v>
      </c>
      <c r="T159" s="154">
        <v>41183</v>
      </c>
      <c r="U159" s="15"/>
    </row>
    <row r="160" spans="1:21" ht="39" customHeight="1">
      <c r="A160" s="442"/>
      <c r="B160" s="419"/>
      <c r="C160" s="206" t="s">
        <v>444</v>
      </c>
      <c r="D160" s="1" t="s">
        <v>73</v>
      </c>
      <c r="E160" s="3" t="s">
        <v>129</v>
      </c>
      <c r="F160" s="387">
        <f>7200*1.21</f>
        <v>8712</v>
      </c>
      <c r="G160" s="374"/>
      <c r="H160" s="411">
        <v>9668.81</v>
      </c>
      <c r="I160" s="5"/>
      <c r="J160" s="5" t="s">
        <v>122</v>
      </c>
      <c r="K160" s="5"/>
      <c r="L160" s="5"/>
      <c r="M160" s="5" t="s">
        <v>122</v>
      </c>
      <c r="N160" s="5"/>
      <c r="O160" s="2" t="s">
        <v>122</v>
      </c>
      <c r="P160" s="153" t="s">
        <v>600</v>
      </c>
      <c r="Q160" s="408" t="s">
        <v>679</v>
      </c>
      <c r="R160" s="408">
        <v>956.81</v>
      </c>
      <c r="S160" s="233">
        <f>G160-H160</f>
        <v>-9668.81</v>
      </c>
      <c r="T160" s="154">
        <v>41183</v>
      </c>
      <c r="U160" s="15"/>
    </row>
    <row r="161" spans="1:21" ht="39" customHeight="1">
      <c r="A161" s="442"/>
      <c r="B161" s="419"/>
      <c r="C161" s="206" t="s">
        <v>445</v>
      </c>
      <c r="D161" s="1" t="s">
        <v>74</v>
      </c>
      <c r="E161" s="3" t="s">
        <v>129</v>
      </c>
      <c r="F161" s="388"/>
      <c r="G161" s="375"/>
      <c r="H161" s="412"/>
      <c r="I161" s="5"/>
      <c r="J161" s="5" t="s">
        <v>122</v>
      </c>
      <c r="K161" s="5"/>
      <c r="L161" s="5"/>
      <c r="M161" s="5" t="s">
        <v>122</v>
      </c>
      <c r="N161" s="5"/>
      <c r="O161" s="2" t="s">
        <v>122</v>
      </c>
      <c r="P161" s="153" t="s">
        <v>600</v>
      </c>
      <c r="Q161" s="410"/>
      <c r="R161" s="409"/>
      <c r="S161" s="297"/>
      <c r="T161" s="154">
        <v>40452</v>
      </c>
      <c r="U161" s="15"/>
    </row>
    <row r="162" spans="1:21" ht="39" customHeight="1">
      <c r="A162" s="442"/>
      <c r="B162" s="419"/>
      <c r="C162" s="206" t="s">
        <v>446</v>
      </c>
      <c r="D162" s="1" t="s">
        <v>75</v>
      </c>
      <c r="E162" s="3" t="s">
        <v>129</v>
      </c>
      <c r="F162" s="100">
        <f>7200*1.21</f>
        <v>8712</v>
      </c>
      <c r="G162" s="101">
        <f>F162</f>
        <v>8712</v>
      </c>
      <c r="H162" s="336">
        <v>7381.91</v>
      </c>
      <c r="I162" s="5"/>
      <c r="J162" s="5" t="s">
        <v>122</v>
      </c>
      <c r="K162" s="5"/>
      <c r="L162" s="5"/>
      <c r="M162" s="5" t="s">
        <v>122</v>
      </c>
      <c r="N162" s="5"/>
      <c r="O162" s="5" t="s">
        <v>122</v>
      </c>
      <c r="P162" s="156" t="s">
        <v>600</v>
      </c>
      <c r="Q162" s="240" t="s">
        <v>679</v>
      </c>
      <c r="R162" s="337">
        <v>1330.09</v>
      </c>
      <c r="S162" s="241"/>
      <c r="T162" s="154">
        <v>41183</v>
      </c>
      <c r="U162" s="15"/>
    </row>
    <row r="163" spans="1:21" ht="39" customHeight="1">
      <c r="A163" s="442"/>
      <c r="B163" s="419"/>
      <c r="C163" s="206" t="s">
        <v>447</v>
      </c>
      <c r="D163" s="1" t="s">
        <v>76</v>
      </c>
      <c r="E163" s="3" t="s">
        <v>129</v>
      </c>
      <c r="F163" s="100">
        <v>3000</v>
      </c>
      <c r="G163" s="101">
        <f>F163</f>
        <v>3000</v>
      </c>
      <c r="H163" s="187">
        <v>2516.8</v>
      </c>
      <c r="I163" s="5"/>
      <c r="J163" s="5" t="s">
        <v>122</v>
      </c>
      <c r="K163" s="5"/>
      <c r="L163" s="5"/>
      <c r="M163" s="5" t="s">
        <v>122</v>
      </c>
      <c r="N163" s="5"/>
      <c r="O163" s="2" t="s">
        <v>122</v>
      </c>
      <c r="P163" s="153" t="s">
        <v>604</v>
      </c>
      <c r="Q163" s="234" t="s">
        <v>659</v>
      </c>
      <c r="R163" s="233">
        <f>F163-H163</f>
        <v>483.1999999999998</v>
      </c>
      <c r="S163" s="233"/>
      <c r="T163" s="154">
        <v>41183</v>
      </c>
      <c r="U163" s="15"/>
    </row>
    <row r="164" spans="1:21" ht="39" customHeight="1">
      <c r="A164" s="442"/>
      <c r="B164" s="419"/>
      <c r="C164" s="206" t="s">
        <v>448</v>
      </c>
      <c r="D164" s="1" t="s">
        <v>77</v>
      </c>
      <c r="E164" s="3" t="s">
        <v>129</v>
      </c>
      <c r="F164" s="100">
        <v>3000</v>
      </c>
      <c r="G164" s="101">
        <f>F164</f>
        <v>3000</v>
      </c>
      <c r="H164" s="187">
        <v>2516.8</v>
      </c>
      <c r="I164" s="5"/>
      <c r="J164" s="5" t="s">
        <v>122</v>
      </c>
      <c r="K164" s="5"/>
      <c r="L164" s="5"/>
      <c r="M164" s="5" t="s">
        <v>122</v>
      </c>
      <c r="N164" s="5"/>
      <c r="O164" s="2" t="s">
        <v>122</v>
      </c>
      <c r="P164" s="153" t="s">
        <v>604</v>
      </c>
      <c r="Q164" s="234" t="s">
        <v>659</v>
      </c>
      <c r="R164" s="233">
        <f>F164-H164</f>
        <v>483.1999999999998</v>
      </c>
      <c r="S164" s="233"/>
      <c r="T164" s="154">
        <v>41183</v>
      </c>
      <c r="U164" s="15"/>
    </row>
    <row r="165" spans="1:21" ht="39" customHeight="1">
      <c r="A165" s="442"/>
      <c r="B165" s="419"/>
      <c r="C165" s="206" t="s">
        <v>449</v>
      </c>
      <c r="D165" s="1" t="s">
        <v>78</v>
      </c>
      <c r="E165" s="3" t="s">
        <v>129</v>
      </c>
      <c r="F165" s="329">
        <f>39500*1.21</f>
        <v>47795</v>
      </c>
      <c r="G165" s="101">
        <f>F165</f>
        <v>47795</v>
      </c>
      <c r="H165" s="187">
        <v>46585</v>
      </c>
      <c r="I165" s="5"/>
      <c r="J165" s="5" t="s">
        <v>122</v>
      </c>
      <c r="K165" s="5"/>
      <c r="L165" s="5" t="s">
        <v>122</v>
      </c>
      <c r="M165" s="5" t="s">
        <v>122</v>
      </c>
      <c r="N165" s="5"/>
      <c r="O165" s="2" t="s">
        <v>122</v>
      </c>
      <c r="P165" s="153"/>
      <c r="Q165" s="188" t="s">
        <v>579</v>
      </c>
      <c r="R165" s="233">
        <f>F165-H165</f>
        <v>1210</v>
      </c>
      <c r="S165" s="233">
        <f>G165-H165</f>
        <v>1210</v>
      </c>
      <c r="T165" s="154">
        <v>41183</v>
      </c>
      <c r="U165" s="15"/>
    </row>
    <row r="166" spans="1:21" ht="39" customHeight="1">
      <c r="A166" s="442"/>
      <c r="B166" s="419"/>
      <c r="C166" s="206" t="s">
        <v>450</v>
      </c>
      <c r="D166" s="1" t="s">
        <v>79</v>
      </c>
      <c r="E166" s="3" t="s">
        <v>129</v>
      </c>
      <c r="F166" s="329">
        <f>10000*1.21</f>
        <v>12100</v>
      </c>
      <c r="G166" s="101">
        <f>F166</f>
        <v>12100</v>
      </c>
      <c r="H166" s="187">
        <v>10890</v>
      </c>
      <c r="I166" s="5" t="s">
        <v>122</v>
      </c>
      <c r="J166" s="5"/>
      <c r="K166" s="5"/>
      <c r="L166" s="5" t="s">
        <v>122</v>
      </c>
      <c r="M166" s="5"/>
      <c r="N166" s="5" t="s">
        <v>122</v>
      </c>
      <c r="O166" s="2" t="s">
        <v>122</v>
      </c>
      <c r="P166" s="153"/>
      <c r="Q166" s="234" t="s">
        <v>580</v>
      </c>
      <c r="R166" s="233">
        <f>F166-H166</f>
        <v>1210</v>
      </c>
      <c r="S166" s="233">
        <f>G166-H166</f>
        <v>1210</v>
      </c>
      <c r="T166" s="154">
        <v>41183</v>
      </c>
      <c r="U166" s="15"/>
    </row>
    <row r="167" spans="1:21" ht="39" customHeight="1">
      <c r="A167" s="442"/>
      <c r="B167" s="380" t="s">
        <v>159</v>
      </c>
      <c r="C167" s="65" t="s">
        <v>451</v>
      </c>
      <c r="D167" s="1" t="s">
        <v>171</v>
      </c>
      <c r="E167" s="3" t="s">
        <v>129</v>
      </c>
      <c r="F167" s="100">
        <v>280</v>
      </c>
      <c r="G167" s="100">
        <v>280</v>
      </c>
      <c r="H167" s="187"/>
      <c r="I167" s="2"/>
      <c r="J167" s="2"/>
      <c r="K167" s="2" t="s">
        <v>122</v>
      </c>
      <c r="L167" s="2" t="s">
        <v>122</v>
      </c>
      <c r="M167" s="2"/>
      <c r="N167" s="2"/>
      <c r="O167" s="2" t="s">
        <v>122</v>
      </c>
      <c r="P167" s="153" t="s">
        <v>614</v>
      </c>
      <c r="Q167" s="234" t="s">
        <v>678</v>
      </c>
      <c r="R167" s="233"/>
      <c r="S167" s="233"/>
      <c r="T167" s="154">
        <v>41129</v>
      </c>
      <c r="U167" s="15"/>
    </row>
    <row r="168" spans="1:21" ht="39" customHeight="1">
      <c r="A168" s="442"/>
      <c r="B168" s="380"/>
      <c r="C168" s="65" t="s">
        <v>452</v>
      </c>
      <c r="D168" s="1" t="s">
        <v>174</v>
      </c>
      <c r="E168" s="3" t="s">
        <v>129</v>
      </c>
      <c r="F168" s="100">
        <v>130</v>
      </c>
      <c r="G168" s="100">
        <v>130</v>
      </c>
      <c r="H168" s="187"/>
      <c r="I168" s="2"/>
      <c r="J168" s="2"/>
      <c r="K168" s="2" t="s">
        <v>122</v>
      </c>
      <c r="L168" s="2" t="s">
        <v>122</v>
      </c>
      <c r="M168" s="2"/>
      <c r="N168" s="2"/>
      <c r="O168" s="2" t="s">
        <v>122</v>
      </c>
      <c r="P168" s="153" t="s">
        <v>614</v>
      </c>
      <c r="Q168" s="234" t="s">
        <v>678</v>
      </c>
      <c r="R168" s="233"/>
      <c r="S168" s="233"/>
      <c r="T168" s="154">
        <v>41129</v>
      </c>
      <c r="U168" s="15"/>
    </row>
    <row r="169" spans="1:21" ht="39" customHeight="1">
      <c r="A169" s="442"/>
      <c r="B169" s="380"/>
      <c r="C169" s="21" t="s">
        <v>453</v>
      </c>
      <c r="D169" s="1" t="s">
        <v>80</v>
      </c>
      <c r="E169" s="3" t="s">
        <v>129</v>
      </c>
      <c r="F169" s="100">
        <v>600</v>
      </c>
      <c r="G169" s="100">
        <v>600</v>
      </c>
      <c r="H169" s="187">
        <v>482.79</v>
      </c>
      <c r="I169" s="2"/>
      <c r="J169" s="2"/>
      <c r="K169" s="2" t="s">
        <v>122</v>
      </c>
      <c r="L169" s="2" t="s">
        <v>122</v>
      </c>
      <c r="M169" s="2"/>
      <c r="N169" s="2"/>
      <c r="O169" s="2" t="s">
        <v>122</v>
      </c>
      <c r="P169" s="153" t="s">
        <v>614</v>
      </c>
      <c r="Q169" s="234" t="s">
        <v>672</v>
      </c>
      <c r="R169" s="233"/>
      <c r="S169" s="233"/>
      <c r="T169" s="154">
        <v>41129</v>
      </c>
      <c r="U169" s="15"/>
    </row>
    <row r="170" spans="1:21" ht="39" customHeight="1">
      <c r="A170" s="442"/>
      <c r="B170" s="419" t="s">
        <v>159</v>
      </c>
      <c r="C170" s="65" t="s">
        <v>454</v>
      </c>
      <c r="D170" s="1" t="s">
        <v>171</v>
      </c>
      <c r="E170" s="3" t="s">
        <v>129</v>
      </c>
      <c r="F170" s="100">
        <v>280</v>
      </c>
      <c r="G170" s="100">
        <v>280</v>
      </c>
      <c r="H170" s="187"/>
      <c r="I170" s="2"/>
      <c r="J170" s="2"/>
      <c r="K170" s="2" t="s">
        <v>122</v>
      </c>
      <c r="L170" s="2" t="s">
        <v>122</v>
      </c>
      <c r="M170" s="2"/>
      <c r="N170" s="2"/>
      <c r="O170" s="2" t="s">
        <v>122</v>
      </c>
      <c r="P170" s="153" t="s">
        <v>614</v>
      </c>
      <c r="Q170" s="234" t="s">
        <v>678</v>
      </c>
      <c r="R170" s="233"/>
      <c r="S170" s="233"/>
      <c r="T170" s="154">
        <v>41129</v>
      </c>
      <c r="U170" s="15"/>
    </row>
    <row r="171" spans="1:21" ht="39" customHeight="1">
      <c r="A171" s="442"/>
      <c r="B171" s="419"/>
      <c r="C171" s="65" t="s">
        <v>455</v>
      </c>
      <c r="D171" s="1" t="s">
        <v>174</v>
      </c>
      <c r="E171" s="3" t="s">
        <v>129</v>
      </c>
      <c r="F171" s="100">
        <v>130</v>
      </c>
      <c r="G171" s="100">
        <v>130</v>
      </c>
      <c r="H171" s="187"/>
      <c r="I171" s="2"/>
      <c r="J171" s="2"/>
      <c r="K171" s="2" t="s">
        <v>122</v>
      </c>
      <c r="L171" s="2" t="s">
        <v>122</v>
      </c>
      <c r="M171" s="2"/>
      <c r="N171" s="2"/>
      <c r="O171" s="2" t="s">
        <v>122</v>
      </c>
      <c r="P171" s="153" t="s">
        <v>614</v>
      </c>
      <c r="Q171" s="234" t="s">
        <v>678</v>
      </c>
      <c r="R171" s="233"/>
      <c r="S171" s="233"/>
      <c r="T171" s="154">
        <v>41129</v>
      </c>
      <c r="U171" s="15"/>
    </row>
    <row r="172" spans="1:21" ht="39" customHeight="1">
      <c r="A172" s="442"/>
      <c r="B172" s="419"/>
      <c r="C172" s="65" t="s">
        <v>456</v>
      </c>
      <c r="D172" s="1" t="s">
        <v>80</v>
      </c>
      <c r="E172" s="3" t="s">
        <v>129</v>
      </c>
      <c r="F172" s="100">
        <v>600</v>
      </c>
      <c r="G172" s="100">
        <v>600</v>
      </c>
      <c r="H172" s="187">
        <v>482.79</v>
      </c>
      <c r="I172" s="2"/>
      <c r="J172" s="2"/>
      <c r="K172" s="2" t="s">
        <v>122</v>
      </c>
      <c r="L172" s="2" t="s">
        <v>122</v>
      </c>
      <c r="M172" s="2"/>
      <c r="N172" s="2"/>
      <c r="O172" s="2" t="s">
        <v>122</v>
      </c>
      <c r="P172" s="153" t="s">
        <v>614</v>
      </c>
      <c r="Q172" s="234" t="s">
        <v>672</v>
      </c>
      <c r="R172" s="233"/>
      <c r="S172" s="233"/>
      <c r="T172" s="154">
        <v>41129</v>
      </c>
      <c r="U172" s="15"/>
    </row>
    <row r="173" spans="1:21" ht="39" customHeight="1">
      <c r="A173" s="442"/>
      <c r="B173" s="380" t="s">
        <v>160</v>
      </c>
      <c r="C173" s="206" t="s">
        <v>457</v>
      </c>
      <c r="D173" s="1" t="s">
        <v>81</v>
      </c>
      <c r="E173" s="3" t="s">
        <v>129</v>
      </c>
      <c r="F173" s="100">
        <f>7250*1.21</f>
        <v>8772.5</v>
      </c>
      <c r="G173" s="100">
        <f>7250*1.21</f>
        <v>8772.5</v>
      </c>
      <c r="H173" s="187">
        <v>7260</v>
      </c>
      <c r="I173" s="5" t="s">
        <v>122</v>
      </c>
      <c r="J173" s="5"/>
      <c r="K173" s="5"/>
      <c r="L173" s="5" t="s">
        <v>122</v>
      </c>
      <c r="M173" s="5"/>
      <c r="N173" s="5"/>
      <c r="O173" s="2" t="s">
        <v>122</v>
      </c>
      <c r="P173" s="153"/>
      <c r="Q173" s="234" t="s">
        <v>581</v>
      </c>
      <c r="R173" s="233">
        <f aca="true" t="shared" si="9" ref="R173:R179">F173-H173</f>
        <v>1512.5</v>
      </c>
      <c r="S173" s="233">
        <f aca="true" t="shared" si="10" ref="S173:S179">G173-H173</f>
        <v>1512.5</v>
      </c>
      <c r="T173" s="154">
        <v>41117</v>
      </c>
      <c r="U173" s="15"/>
    </row>
    <row r="174" spans="1:21" ht="39" customHeight="1">
      <c r="A174" s="442"/>
      <c r="B174" s="380"/>
      <c r="C174" s="206" t="s">
        <v>458</v>
      </c>
      <c r="D174" s="1" t="s">
        <v>82</v>
      </c>
      <c r="E174" s="3" t="s">
        <v>129</v>
      </c>
      <c r="F174" s="100">
        <f>6088*1.21</f>
        <v>7366.48</v>
      </c>
      <c r="G174" s="149">
        <v>7367.39</v>
      </c>
      <c r="H174" s="187">
        <v>6139.49</v>
      </c>
      <c r="I174" s="5" t="s">
        <v>122</v>
      </c>
      <c r="J174" s="5"/>
      <c r="K174" s="5"/>
      <c r="L174" s="5" t="s">
        <v>122</v>
      </c>
      <c r="M174" s="5"/>
      <c r="N174" s="5"/>
      <c r="O174" s="2" t="s">
        <v>122</v>
      </c>
      <c r="P174" s="153"/>
      <c r="Q174" s="234" t="s">
        <v>618</v>
      </c>
      <c r="R174" s="233">
        <f t="shared" si="9"/>
        <v>1226.9899999999998</v>
      </c>
      <c r="S174" s="233">
        <f t="shared" si="10"/>
        <v>1227.9000000000005</v>
      </c>
      <c r="T174" s="154">
        <v>41170</v>
      </c>
      <c r="U174" s="15"/>
    </row>
    <row r="175" spans="1:21" ht="39" customHeight="1">
      <c r="A175" s="442"/>
      <c r="B175" s="419" t="s">
        <v>128</v>
      </c>
      <c r="C175" s="206" t="s">
        <v>459</v>
      </c>
      <c r="D175" s="1" t="s">
        <v>83</v>
      </c>
      <c r="E175" s="3" t="s">
        <v>129</v>
      </c>
      <c r="F175" s="100">
        <v>3000</v>
      </c>
      <c r="G175" s="101">
        <v>4114</v>
      </c>
      <c r="H175" s="187">
        <v>4259.2</v>
      </c>
      <c r="I175" s="5"/>
      <c r="J175" s="5" t="s">
        <v>122</v>
      </c>
      <c r="K175" s="5"/>
      <c r="L175" s="5"/>
      <c r="M175" s="5" t="s">
        <v>122</v>
      </c>
      <c r="N175" s="5"/>
      <c r="O175" s="2" t="s">
        <v>122</v>
      </c>
      <c r="P175" s="188" t="s">
        <v>642</v>
      </c>
      <c r="Q175" s="234" t="s">
        <v>660</v>
      </c>
      <c r="R175" s="233">
        <f t="shared" si="9"/>
        <v>-1259.1999999999998</v>
      </c>
      <c r="S175" s="233">
        <f t="shared" si="10"/>
        <v>-145.19999999999982</v>
      </c>
      <c r="T175" s="154">
        <v>41183</v>
      </c>
      <c r="U175" s="15"/>
    </row>
    <row r="176" spans="1:21" ht="48.75" customHeight="1">
      <c r="A176" s="442"/>
      <c r="B176" s="419"/>
      <c r="C176" s="206" t="s">
        <v>460</v>
      </c>
      <c r="D176" s="1" t="s">
        <v>84</v>
      </c>
      <c r="E176" s="3" t="s">
        <v>129</v>
      </c>
      <c r="F176" s="100">
        <v>2400</v>
      </c>
      <c r="G176" s="101">
        <v>2528.9</v>
      </c>
      <c r="H176" s="187">
        <v>2528.9</v>
      </c>
      <c r="I176" s="2"/>
      <c r="J176" s="2" t="s">
        <v>122</v>
      </c>
      <c r="K176" s="2"/>
      <c r="L176" s="2" t="s">
        <v>122</v>
      </c>
      <c r="M176" s="2" t="s">
        <v>122</v>
      </c>
      <c r="N176" s="2"/>
      <c r="O176" s="2" t="s">
        <v>122</v>
      </c>
      <c r="P176" s="233"/>
      <c r="Q176" s="238" t="s">
        <v>606</v>
      </c>
      <c r="R176" s="233">
        <f t="shared" si="9"/>
        <v>-128.9000000000001</v>
      </c>
      <c r="S176" s="233">
        <f t="shared" si="10"/>
        <v>0</v>
      </c>
      <c r="T176" s="154">
        <v>41200</v>
      </c>
      <c r="U176" s="15"/>
    </row>
    <row r="177" spans="1:21" ht="39" customHeight="1">
      <c r="A177" s="442"/>
      <c r="B177" s="28" t="s">
        <v>161</v>
      </c>
      <c r="C177" s="206" t="s">
        <v>461</v>
      </c>
      <c r="D177" s="1" t="s">
        <v>85</v>
      </c>
      <c r="E177" s="3" t="s">
        <v>129</v>
      </c>
      <c r="F177" s="100">
        <v>5500</v>
      </c>
      <c r="G177" s="101">
        <f>4500*1.21</f>
        <v>5445</v>
      </c>
      <c r="H177" s="187">
        <v>5445</v>
      </c>
      <c r="I177" s="2"/>
      <c r="J177" s="2" t="s">
        <v>122</v>
      </c>
      <c r="K177" s="2"/>
      <c r="L177" s="2"/>
      <c r="M177" s="2" t="s">
        <v>122</v>
      </c>
      <c r="N177" s="2"/>
      <c r="O177" s="2" t="s">
        <v>122</v>
      </c>
      <c r="P177" s="153"/>
      <c r="Q177" s="234" t="s">
        <v>582</v>
      </c>
      <c r="R177" s="233">
        <f t="shared" si="9"/>
        <v>55</v>
      </c>
      <c r="S177" s="233">
        <f t="shared" si="10"/>
        <v>0</v>
      </c>
      <c r="T177" s="154">
        <v>41001</v>
      </c>
      <c r="U177" s="15" t="s">
        <v>552</v>
      </c>
    </row>
    <row r="178" spans="1:21" ht="48" customHeight="1">
      <c r="A178" s="442"/>
      <c r="B178" s="28" t="s">
        <v>146</v>
      </c>
      <c r="C178" s="206" t="s">
        <v>462</v>
      </c>
      <c r="D178" s="1" t="s">
        <v>86</v>
      </c>
      <c r="E178" s="3" t="s">
        <v>129</v>
      </c>
      <c r="F178" s="100">
        <f>60000*1.21</f>
        <v>72600</v>
      </c>
      <c r="G178" s="101">
        <v>72610.43</v>
      </c>
      <c r="H178" s="187">
        <v>72610.43</v>
      </c>
      <c r="I178" s="5" t="s">
        <v>122</v>
      </c>
      <c r="J178" s="5"/>
      <c r="K178" s="5"/>
      <c r="L178" s="5"/>
      <c r="M178" s="5"/>
      <c r="N178" s="5" t="s">
        <v>122</v>
      </c>
      <c r="O178" s="2" t="s">
        <v>122</v>
      </c>
      <c r="P178" s="153"/>
      <c r="Q178" s="234" t="s">
        <v>583</v>
      </c>
      <c r="R178" s="233">
        <f t="shared" si="9"/>
        <v>-10.429999999993015</v>
      </c>
      <c r="S178" s="233">
        <f t="shared" si="10"/>
        <v>0</v>
      </c>
      <c r="T178" s="154">
        <v>40968</v>
      </c>
      <c r="U178" s="15" t="s">
        <v>552</v>
      </c>
    </row>
    <row r="179" spans="1:21" ht="39" customHeight="1">
      <c r="A179" s="442"/>
      <c r="B179" s="28" t="s">
        <v>156</v>
      </c>
      <c r="C179" s="206" t="s">
        <v>463</v>
      </c>
      <c r="D179" s="1" t="s">
        <v>87</v>
      </c>
      <c r="E179" s="3" t="s">
        <v>129</v>
      </c>
      <c r="F179" s="100">
        <f>19000*1.21</f>
        <v>22990</v>
      </c>
      <c r="G179" s="101">
        <f>F179</f>
        <v>22990</v>
      </c>
      <c r="H179" s="187">
        <v>23042.03</v>
      </c>
      <c r="I179" s="5"/>
      <c r="J179" s="5" t="s">
        <v>122</v>
      </c>
      <c r="K179" s="5"/>
      <c r="L179" s="5" t="s">
        <v>122</v>
      </c>
      <c r="M179" s="5" t="s">
        <v>122</v>
      </c>
      <c r="N179" s="5"/>
      <c r="O179" s="2" t="s">
        <v>122</v>
      </c>
      <c r="P179" s="153"/>
      <c r="Q179" s="234" t="s">
        <v>584</v>
      </c>
      <c r="R179" s="233">
        <f t="shared" si="9"/>
        <v>-52.029999999998836</v>
      </c>
      <c r="S179" s="233">
        <f t="shared" si="10"/>
        <v>-52.029999999998836</v>
      </c>
      <c r="T179" s="154">
        <v>40973</v>
      </c>
      <c r="U179" s="15"/>
    </row>
    <row r="180" spans="1:21" ht="48.75" customHeight="1">
      <c r="A180" s="442"/>
      <c r="B180" s="28" t="s">
        <v>162</v>
      </c>
      <c r="C180" s="215" t="s">
        <v>464</v>
      </c>
      <c r="D180" s="194" t="s">
        <v>88</v>
      </c>
      <c r="E180" s="195" t="s">
        <v>129</v>
      </c>
      <c r="F180" s="211">
        <v>9000</v>
      </c>
      <c r="G180" s="207"/>
      <c r="H180" s="243"/>
      <c r="I180" s="210"/>
      <c r="J180" s="210" t="s">
        <v>122</v>
      </c>
      <c r="K180" s="210"/>
      <c r="L180" s="210" t="s">
        <v>122</v>
      </c>
      <c r="M180" s="210" t="s">
        <v>122</v>
      </c>
      <c r="N180" s="210"/>
      <c r="O180" s="210" t="s">
        <v>122</v>
      </c>
      <c r="P180" s="216"/>
      <c r="Q180" s="322" t="s">
        <v>655</v>
      </c>
      <c r="R180" s="244"/>
      <c r="S180" s="244"/>
      <c r="T180" s="217"/>
      <c r="U180" s="15"/>
    </row>
    <row r="181" spans="1:21" ht="73.5" customHeight="1">
      <c r="A181" s="442"/>
      <c r="B181" s="28" t="s">
        <v>489</v>
      </c>
      <c r="C181" s="215" t="s">
        <v>465</v>
      </c>
      <c r="D181" s="194" t="s">
        <v>89</v>
      </c>
      <c r="E181" s="195" t="s">
        <v>129</v>
      </c>
      <c r="F181" s="211">
        <v>3000</v>
      </c>
      <c r="G181" s="207"/>
      <c r="H181" s="243"/>
      <c r="I181" s="210"/>
      <c r="J181" s="210" t="s">
        <v>122</v>
      </c>
      <c r="K181" s="210"/>
      <c r="L181" s="210" t="s">
        <v>122</v>
      </c>
      <c r="M181" s="210" t="s">
        <v>122</v>
      </c>
      <c r="N181" s="210"/>
      <c r="O181" s="210" t="s">
        <v>122</v>
      </c>
      <c r="P181" s="216"/>
      <c r="Q181" s="278" t="s">
        <v>650</v>
      </c>
      <c r="R181" s="244"/>
      <c r="S181" s="244"/>
      <c r="T181" s="219" t="s">
        <v>633</v>
      </c>
      <c r="U181" s="15"/>
    </row>
    <row r="182" spans="1:21" ht="50.25" customHeight="1">
      <c r="A182" s="442"/>
      <c r="B182" s="28" t="s">
        <v>163</v>
      </c>
      <c r="C182" s="215" t="s">
        <v>466</v>
      </c>
      <c r="D182" s="194" t="s">
        <v>90</v>
      </c>
      <c r="E182" s="195" t="s">
        <v>129</v>
      </c>
      <c r="F182" s="211">
        <v>5000</v>
      </c>
      <c r="G182" s="207"/>
      <c r="H182" s="243"/>
      <c r="I182" s="210" t="s">
        <v>122</v>
      </c>
      <c r="J182" s="210"/>
      <c r="K182" s="210"/>
      <c r="L182" s="210" t="s">
        <v>122</v>
      </c>
      <c r="M182" s="210"/>
      <c r="N182" s="210"/>
      <c r="O182" s="210" t="s">
        <v>122</v>
      </c>
      <c r="P182" s="216"/>
      <c r="Q182" s="322" t="s">
        <v>655</v>
      </c>
      <c r="R182" s="244"/>
      <c r="S182" s="244"/>
      <c r="T182" s="217"/>
      <c r="U182" s="15"/>
    </row>
    <row r="183" spans="1:21" ht="51" customHeight="1">
      <c r="A183" s="442"/>
      <c r="B183" s="28" t="s">
        <v>141</v>
      </c>
      <c r="C183" s="215" t="s">
        <v>467</v>
      </c>
      <c r="D183" s="194" t="s">
        <v>91</v>
      </c>
      <c r="E183" s="195" t="s">
        <v>129</v>
      </c>
      <c r="F183" s="211">
        <v>5000</v>
      </c>
      <c r="G183" s="207"/>
      <c r="H183" s="243"/>
      <c r="I183" s="210"/>
      <c r="J183" s="210" t="s">
        <v>122</v>
      </c>
      <c r="K183" s="210"/>
      <c r="L183" s="210" t="s">
        <v>122</v>
      </c>
      <c r="M183" s="210" t="s">
        <v>122</v>
      </c>
      <c r="N183" s="210"/>
      <c r="O183" s="210" t="s">
        <v>122</v>
      </c>
      <c r="P183" s="216"/>
      <c r="Q183" s="322" t="s">
        <v>655</v>
      </c>
      <c r="R183" s="244"/>
      <c r="S183" s="244"/>
      <c r="T183" s="217"/>
      <c r="U183" s="15"/>
    </row>
    <row r="184" spans="1:21" ht="39" customHeight="1">
      <c r="A184" s="442"/>
      <c r="B184" s="419" t="s">
        <v>92</v>
      </c>
      <c r="C184" s="21" t="s">
        <v>468</v>
      </c>
      <c r="D184" s="1" t="s">
        <v>93</v>
      </c>
      <c r="E184" s="3" t="s">
        <v>129</v>
      </c>
      <c r="F184" s="100">
        <v>360</v>
      </c>
      <c r="G184" s="100">
        <v>360</v>
      </c>
      <c r="H184" s="187"/>
      <c r="I184" s="9"/>
      <c r="J184" s="9"/>
      <c r="K184" s="2" t="s">
        <v>122</v>
      </c>
      <c r="L184" s="2" t="s">
        <v>122</v>
      </c>
      <c r="M184" s="2"/>
      <c r="N184" s="2"/>
      <c r="O184" s="2" t="s">
        <v>122</v>
      </c>
      <c r="P184" s="153" t="s">
        <v>621</v>
      </c>
      <c r="Q184" s="234" t="s">
        <v>678</v>
      </c>
      <c r="R184" s="233"/>
      <c r="S184" s="233"/>
      <c r="T184" s="154">
        <v>41129</v>
      </c>
      <c r="U184" s="15"/>
    </row>
    <row r="185" spans="1:21" ht="39" customHeight="1">
      <c r="A185" s="442"/>
      <c r="B185" s="419"/>
      <c r="C185" s="65" t="s">
        <v>469</v>
      </c>
      <c r="D185" s="1" t="s">
        <v>94</v>
      </c>
      <c r="E185" s="3" t="s">
        <v>129</v>
      </c>
      <c r="F185" s="100">
        <v>300</v>
      </c>
      <c r="G185" s="100">
        <v>300</v>
      </c>
      <c r="H185" s="187"/>
      <c r="I185" s="9"/>
      <c r="J185" s="9"/>
      <c r="K185" s="2" t="s">
        <v>122</v>
      </c>
      <c r="L185" s="2" t="s">
        <v>122</v>
      </c>
      <c r="M185" s="2"/>
      <c r="N185" s="2"/>
      <c r="O185" s="2" t="s">
        <v>122</v>
      </c>
      <c r="P185" s="153" t="s">
        <v>622</v>
      </c>
      <c r="Q185" s="234" t="s">
        <v>678</v>
      </c>
      <c r="R185" s="233"/>
      <c r="S185" s="233"/>
      <c r="T185" s="154">
        <v>41129</v>
      </c>
      <c r="U185" s="15"/>
    </row>
    <row r="186" spans="1:21" ht="39" customHeight="1">
      <c r="A186" s="442"/>
      <c r="B186" s="419"/>
      <c r="C186" s="65" t="s">
        <v>470</v>
      </c>
      <c r="D186" s="1" t="s">
        <v>95</v>
      </c>
      <c r="E186" s="3" t="s">
        <v>129</v>
      </c>
      <c r="F186" s="100">
        <v>8775.92</v>
      </c>
      <c r="G186" s="100">
        <v>8775.92</v>
      </c>
      <c r="H186" s="187"/>
      <c r="I186" s="9"/>
      <c r="J186" s="9"/>
      <c r="K186" s="2" t="s">
        <v>122</v>
      </c>
      <c r="L186" s="2" t="s">
        <v>122</v>
      </c>
      <c r="M186" s="2"/>
      <c r="N186" s="2"/>
      <c r="O186" s="2" t="s">
        <v>122</v>
      </c>
      <c r="P186" s="153" t="s">
        <v>621</v>
      </c>
      <c r="Q186" s="234" t="s">
        <v>678</v>
      </c>
      <c r="R186" s="233"/>
      <c r="S186" s="233"/>
      <c r="T186" s="154">
        <v>41129</v>
      </c>
      <c r="U186" s="15"/>
    </row>
    <row r="187" spans="1:21" ht="39" customHeight="1">
      <c r="A187" s="442"/>
      <c r="B187" s="419"/>
      <c r="C187" s="65" t="s">
        <v>471</v>
      </c>
      <c r="D187" s="1" t="s">
        <v>96</v>
      </c>
      <c r="E187" s="3" t="s">
        <v>129</v>
      </c>
      <c r="F187" s="100">
        <v>1820</v>
      </c>
      <c r="G187" s="100">
        <v>1820</v>
      </c>
      <c r="H187" s="187"/>
      <c r="I187" s="9"/>
      <c r="J187" s="9"/>
      <c r="K187" s="2" t="s">
        <v>122</v>
      </c>
      <c r="L187" s="2" t="s">
        <v>122</v>
      </c>
      <c r="M187" s="2"/>
      <c r="N187" s="2"/>
      <c r="O187" s="2" t="s">
        <v>122</v>
      </c>
      <c r="P187" s="153" t="s">
        <v>621</v>
      </c>
      <c r="Q187" s="234" t="s">
        <v>678</v>
      </c>
      <c r="R187" s="233"/>
      <c r="S187" s="233"/>
      <c r="T187" s="154">
        <v>41129</v>
      </c>
      <c r="U187" s="15"/>
    </row>
    <row r="188" spans="1:21" ht="54.75" customHeight="1">
      <c r="A188" s="442"/>
      <c r="B188" s="419"/>
      <c r="C188" s="65" t="s">
        <v>472</v>
      </c>
      <c r="D188" s="53" t="s">
        <v>168</v>
      </c>
      <c r="E188" s="54" t="s">
        <v>129</v>
      </c>
      <c r="F188" s="331">
        <v>210</v>
      </c>
      <c r="G188" s="131"/>
      <c r="H188" s="187"/>
      <c r="I188" s="9"/>
      <c r="J188" s="9"/>
      <c r="K188" s="2" t="s">
        <v>122</v>
      </c>
      <c r="L188" s="2" t="s">
        <v>122</v>
      </c>
      <c r="M188" s="2"/>
      <c r="N188" s="2"/>
      <c r="O188" s="2" t="s">
        <v>122</v>
      </c>
      <c r="P188" s="47" t="s">
        <v>551</v>
      </c>
      <c r="Q188" s="322" t="s">
        <v>655</v>
      </c>
      <c r="R188" s="233"/>
      <c r="S188" s="233"/>
      <c r="T188" s="155"/>
      <c r="U188" s="15"/>
    </row>
    <row r="189" spans="1:21" ht="39" customHeight="1" thickBot="1">
      <c r="A189" s="443"/>
      <c r="B189" s="446"/>
      <c r="C189" s="66" t="s">
        <v>473</v>
      </c>
      <c r="D189" s="38" t="s">
        <v>97</v>
      </c>
      <c r="E189" s="39" t="s">
        <v>129</v>
      </c>
      <c r="F189" s="104">
        <v>6600</v>
      </c>
      <c r="G189" s="104">
        <v>6600</v>
      </c>
      <c r="H189" s="247">
        <v>5310.79</v>
      </c>
      <c r="I189" s="41"/>
      <c r="J189" s="41"/>
      <c r="K189" s="43" t="s">
        <v>122</v>
      </c>
      <c r="L189" s="43" t="s">
        <v>122</v>
      </c>
      <c r="M189" s="43"/>
      <c r="N189" s="43"/>
      <c r="O189" s="43" t="s">
        <v>122</v>
      </c>
      <c r="P189" s="153" t="s">
        <v>621</v>
      </c>
      <c r="Q189" s="323" t="s">
        <v>672</v>
      </c>
      <c r="R189" s="233">
        <f>F189-H189</f>
        <v>1289.21</v>
      </c>
      <c r="S189" s="248"/>
      <c r="T189" s="160">
        <v>41129</v>
      </c>
      <c r="U189" s="15"/>
    </row>
    <row r="190" spans="1:21" ht="49.5" customHeight="1">
      <c r="A190" s="413" t="s">
        <v>494</v>
      </c>
      <c r="B190" s="30" t="s">
        <v>269</v>
      </c>
      <c r="C190" s="220" t="s">
        <v>474</v>
      </c>
      <c r="D190" s="31" t="s">
        <v>270</v>
      </c>
      <c r="E190" s="32" t="s">
        <v>129</v>
      </c>
      <c r="F190" s="105">
        <v>33819.5</v>
      </c>
      <c r="G190" s="105">
        <v>33819.5</v>
      </c>
      <c r="H190" s="187">
        <v>33819.5</v>
      </c>
      <c r="I190" s="34"/>
      <c r="J190" s="35" t="s">
        <v>122</v>
      </c>
      <c r="K190" s="34"/>
      <c r="L190" s="35" t="s">
        <v>122</v>
      </c>
      <c r="M190" s="35" t="s">
        <v>122</v>
      </c>
      <c r="N190" s="36"/>
      <c r="O190" s="36"/>
      <c r="P190" s="161"/>
      <c r="Q190" s="249" t="s">
        <v>585</v>
      </c>
      <c r="R190" s="233">
        <f aca="true" t="shared" si="11" ref="R190:R199">F190-H190</f>
        <v>0</v>
      </c>
      <c r="S190" s="233">
        <f aca="true" t="shared" si="12" ref="S190:S199">G190-H190</f>
        <v>0</v>
      </c>
      <c r="T190" s="162" t="s">
        <v>543</v>
      </c>
      <c r="U190" s="15"/>
    </row>
    <row r="191" spans="1:21" ht="39" customHeight="1">
      <c r="A191" s="414"/>
      <c r="B191" s="25" t="s">
        <v>271</v>
      </c>
      <c r="C191" s="206" t="s">
        <v>475</v>
      </c>
      <c r="D191" s="1" t="s">
        <v>272</v>
      </c>
      <c r="E191" s="3" t="s">
        <v>129</v>
      </c>
      <c r="F191" s="100">
        <v>76230</v>
      </c>
      <c r="G191" s="100">
        <v>76230</v>
      </c>
      <c r="H191" s="187">
        <v>76230</v>
      </c>
      <c r="I191" s="9"/>
      <c r="J191" s="20" t="s">
        <v>122</v>
      </c>
      <c r="K191" s="9"/>
      <c r="L191" s="20"/>
      <c r="M191" s="20"/>
      <c r="N191" s="2"/>
      <c r="O191" s="2"/>
      <c r="P191" s="153"/>
      <c r="Q191" s="234" t="s">
        <v>586</v>
      </c>
      <c r="R191" s="233">
        <f t="shared" si="11"/>
        <v>0</v>
      </c>
      <c r="S191" s="233">
        <f t="shared" si="12"/>
        <v>0</v>
      </c>
      <c r="T191" s="155" t="s">
        <v>544</v>
      </c>
      <c r="U191" s="15"/>
    </row>
    <row r="192" spans="1:21" ht="39" customHeight="1">
      <c r="A192" s="414"/>
      <c r="B192" s="25" t="s">
        <v>276</v>
      </c>
      <c r="C192" s="206" t="s">
        <v>476</v>
      </c>
      <c r="D192" s="1" t="s">
        <v>280</v>
      </c>
      <c r="E192" s="3" t="s">
        <v>129</v>
      </c>
      <c r="F192" s="100">
        <v>108416</v>
      </c>
      <c r="G192" s="100">
        <v>108416</v>
      </c>
      <c r="H192" s="187">
        <v>108416</v>
      </c>
      <c r="I192" s="9"/>
      <c r="J192" s="20" t="s">
        <v>122</v>
      </c>
      <c r="K192" s="9"/>
      <c r="L192" s="20"/>
      <c r="M192" s="20"/>
      <c r="N192" s="2"/>
      <c r="O192" s="2"/>
      <c r="P192" s="153"/>
      <c r="Q192" s="234" t="s">
        <v>587</v>
      </c>
      <c r="R192" s="233">
        <f t="shared" si="11"/>
        <v>0</v>
      </c>
      <c r="S192" s="233">
        <f t="shared" si="12"/>
        <v>0</v>
      </c>
      <c r="T192" s="155" t="s">
        <v>545</v>
      </c>
      <c r="U192" s="15"/>
    </row>
    <row r="193" spans="1:21" ht="39" customHeight="1">
      <c r="A193" s="414"/>
      <c r="B193" s="25" t="s">
        <v>496</v>
      </c>
      <c r="C193" s="206" t="s">
        <v>477</v>
      </c>
      <c r="D193" s="221" t="s">
        <v>277</v>
      </c>
      <c r="E193" s="3" t="s">
        <v>129</v>
      </c>
      <c r="F193" s="100">
        <v>51041.43</v>
      </c>
      <c r="G193" s="100">
        <v>51041.43</v>
      </c>
      <c r="H193" s="187">
        <v>51041.43</v>
      </c>
      <c r="I193" s="9"/>
      <c r="J193" s="20" t="s">
        <v>122</v>
      </c>
      <c r="K193" s="9"/>
      <c r="L193" s="20"/>
      <c r="M193" s="20"/>
      <c r="N193" s="2"/>
      <c r="O193" s="2"/>
      <c r="P193" s="153"/>
      <c r="Q193" s="234" t="s">
        <v>588</v>
      </c>
      <c r="R193" s="233">
        <f t="shared" si="11"/>
        <v>0</v>
      </c>
      <c r="S193" s="233">
        <f t="shared" si="12"/>
        <v>0</v>
      </c>
      <c r="T193" s="163" t="s">
        <v>546</v>
      </c>
      <c r="U193" s="15"/>
    </row>
    <row r="194" spans="1:21" ht="39" customHeight="1">
      <c r="A194" s="414"/>
      <c r="B194" s="25" t="s">
        <v>496</v>
      </c>
      <c r="C194" s="206" t="s">
        <v>478</v>
      </c>
      <c r="D194" s="1" t="s">
        <v>495</v>
      </c>
      <c r="E194" s="3" t="s">
        <v>129</v>
      </c>
      <c r="F194" s="100">
        <v>92400</v>
      </c>
      <c r="G194" s="132">
        <v>93170</v>
      </c>
      <c r="H194" s="187">
        <v>93170</v>
      </c>
      <c r="I194" s="9"/>
      <c r="J194" s="20" t="s">
        <v>122</v>
      </c>
      <c r="K194" s="9"/>
      <c r="L194" s="20"/>
      <c r="M194" s="20"/>
      <c r="N194" s="2"/>
      <c r="O194" s="2"/>
      <c r="P194" s="153"/>
      <c r="Q194" s="234" t="s">
        <v>589</v>
      </c>
      <c r="R194" s="233">
        <f t="shared" si="11"/>
        <v>-770</v>
      </c>
      <c r="S194" s="233">
        <f t="shared" si="12"/>
        <v>0</v>
      </c>
      <c r="T194" s="155" t="s">
        <v>547</v>
      </c>
      <c r="U194" s="15"/>
    </row>
    <row r="195" spans="1:21" ht="39" customHeight="1">
      <c r="A195" s="414"/>
      <c r="B195" s="25" t="s">
        <v>496</v>
      </c>
      <c r="C195" s="21" t="s">
        <v>479</v>
      </c>
      <c r="D195" s="1" t="s">
        <v>282</v>
      </c>
      <c r="E195" s="3" t="s">
        <v>129</v>
      </c>
      <c r="F195" s="100">
        <v>68062.5</v>
      </c>
      <c r="G195" s="101">
        <f>F195</f>
        <v>68062.5</v>
      </c>
      <c r="H195" s="187">
        <v>70643.5</v>
      </c>
      <c r="I195" s="9"/>
      <c r="J195" s="20" t="s">
        <v>122</v>
      </c>
      <c r="K195" s="9"/>
      <c r="L195" s="20"/>
      <c r="M195" s="20"/>
      <c r="N195" s="2"/>
      <c r="O195" s="2"/>
      <c r="P195" s="153"/>
      <c r="Q195" s="234" t="s">
        <v>590</v>
      </c>
      <c r="R195" s="233">
        <f>F195-H195</f>
        <v>-2581</v>
      </c>
      <c r="S195" s="233">
        <f t="shared" si="12"/>
        <v>-2581</v>
      </c>
      <c r="T195" s="155"/>
      <c r="U195" s="15"/>
    </row>
    <row r="196" spans="1:21" ht="39" customHeight="1">
      <c r="A196" s="414"/>
      <c r="B196" s="25" t="s">
        <v>281</v>
      </c>
      <c r="C196" s="206" t="s">
        <v>480</v>
      </c>
      <c r="D196" s="1" t="s">
        <v>275</v>
      </c>
      <c r="E196" s="3" t="s">
        <v>129</v>
      </c>
      <c r="F196" s="100">
        <v>10890</v>
      </c>
      <c r="G196" s="100">
        <v>10890</v>
      </c>
      <c r="H196" s="187">
        <v>10890</v>
      </c>
      <c r="I196" s="20" t="s">
        <v>122</v>
      </c>
      <c r="J196" s="20"/>
      <c r="K196" s="9"/>
      <c r="L196" s="20"/>
      <c r="M196" s="20"/>
      <c r="N196" s="2"/>
      <c r="O196" s="2"/>
      <c r="P196" s="153"/>
      <c r="Q196" s="234" t="s">
        <v>591</v>
      </c>
      <c r="R196" s="233">
        <f t="shared" si="11"/>
        <v>0</v>
      </c>
      <c r="S196" s="233">
        <f t="shared" si="12"/>
        <v>0</v>
      </c>
      <c r="T196" s="155" t="s">
        <v>548</v>
      </c>
      <c r="U196" s="15"/>
    </row>
    <row r="197" spans="1:21" ht="39" customHeight="1">
      <c r="A197" s="414"/>
      <c r="B197" s="25" t="s">
        <v>279</v>
      </c>
      <c r="C197" s="21" t="s">
        <v>481</v>
      </c>
      <c r="D197" s="1" t="s">
        <v>278</v>
      </c>
      <c r="E197" s="3" t="s">
        <v>129</v>
      </c>
      <c r="F197" s="100">
        <v>291610</v>
      </c>
      <c r="G197" s="101">
        <f>F197</f>
        <v>291610</v>
      </c>
      <c r="H197" s="187">
        <v>291610</v>
      </c>
      <c r="I197" s="9"/>
      <c r="J197" s="20" t="s">
        <v>122</v>
      </c>
      <c r="K197" s="9"/>
      <c r="L197" s="20"/>
      <c r="M197" s="20"/>
      <c r="N197" s="2"/>
      <c r="O197" s="2"/>
      <c r="P197" s="153"/>
      <c r="Q197" s="234" t="s">
        <v>592</v>
      </c>
      <c r="R197" s="233">
        <f t="shared" si="11"/>
        <v>0</v>
      </c>
      <c r="S197" s="233">
        <f t="shared" si="12"/>
        <v>0</v>
      </c>
      <c r="T197" s="155"/>
      <c r="U197" s="15"/>
    </row>
    <row r="198" spans="1:21" ht="39" customHeight="1">
      <c r="A198" s="414"/>
      <c r="B198" s="25" t="s">
        <v>156</v>
      </c>
      <c r="C198" s="206" t="s">
        <v>482</v>
      </c>
      <c r="D198" s="1" t="s">
        <v>273</v>
      </c>
      <c r="E198" s="3" t="s">
        <v>129</v>
      </c>
      <c r="F198" s="100">
        <v>7300.8</v>
      </c>
      <c r="G198" s="101">
        <f>F198</f>
        <v>7300.8</v>
      </c>
      <c r="H198" s="187">
        <v>7361.64</v>
      </c>
      <c r="I198" s="9"/>
      <c r="J198" s="20" t="s">
        <v>122</v>
      </c>
      <c r="K198" s="9"/>
      <c r="L198" s="20"/>
      <c r="M198" s="20"/>
      <c r="N198" s="2"/>
      <c r="O198" s="2"/>
      <c r="P198" s="153"/>
      <c r="Q198" s="234" t="s">
        <v>593</v>
      </c>
      <c r="R198" s="233">
        <f t="shared" si="11"/>
        <v>-60.840000000000146</v>
      </c>
      <c r="S198" s="233">
        <f t="shared" si="12"/>
        <v>-60.840000000000146</v>
      </c>
      <c r="T198" s="155" t="s">
        <v>549</v>
      </c>
      <c r="U198" s="15"/>
    </row>
    <row r="199" spans="1:21" ht="39" customHeight="1" thickBot="1">
      <c r="A199" s="415"/>
      <c r="B199" s="37" t="s">
        <v>156</v>
      </c>
      <c r="C199" s="184" t="s">
        <v>483</v>
      </c>
      <c r="D199" s="38" t="s">
        <v>274</v>
      </c>
      <c r="E199" s="39" t="s">
        <v>129</v>
      </c>
      <c r="F199" s="104">
        <v>23232</v>
      </c>
      <c r="G199" s="314">
        <f>F199</f>
        <v>23232</v>
      </c>
      <c r="H199" s="315">
        <v>23232</v>
      </c>
      <c r="I199" s="41"/>
      <c r="J199" s="42" t="s">
        <v>122</v>
      </c>
      <c r="K199" s="41"/>
      <c r="L199" s="42"/>
      <c r="M199" s="42"/>
      <c r="N199" s="43"/>
      <c r="O199" s="43"/>
      <c r="P199" s="159"/>
      <c r="Q199" s="248" t="s">
        <v>676</v>
      </c>
      <c r="R199" s="316">
        <f t="shared" si="11"/>
        <v>0</v>
      </c>
      <c r="S199" s="233">
        <f t="shared" si="12"/>
        <v>0</v>
      </c>
      <c r="T199" s="317"/>
      <c r="U199" s="15"/>
    </row>
    <row r="200" spans="1:21" ht="64.5" customHeight="1" thickBot="1">
      <c r="A200" s="182"/>
      <c r="B200" s="183"/>
      <c r="C200" s="305"/>
      <c r="D200" s="306"/>
      <c r="E200" s="307"/>
      <c r="F200" s="332"/>
      <c r="G200" s="308"/>
      <c r="H200" s="308"/>
      <c r="I200" s="309"/>
      <c r="J200" s="310"/>
      <c r="K200" s="309"/>
      <c r="L200" s="310"/>
      <c r="M200" s="310"/>
      <c r="N200" s="311"/>
      <c r="O200" s="311"/>
      <c r="P200" s="151"/>
      <c r="Q200" s="312"/>
      <c r="R200" s="258"/>
      <c r="S200" s="233"/>
      <c r="T200" s="313"/>
      <c r="U200" s="15"/>
    </row>
    <row r="201" spans="1:22" s="133" customFormat="1" ht="39" customHeight="1" thickBot="1" thickTop="1">
      <c r="A201" s="56"/>
      <c r="B201" s="57"/>
      <c r="C201" s="50"/>
      <c r="D201" s="416" t="s">
        <v>506</v>
      </c>
      <c r="E201" s="417"/>
      <c r="F201" s="284">
        <f>SUM(F6:F200)</f>
        <v>3313546.6199999996</v>
      </c>
      <c r="G201" s="285">
        <f>SUM(G6:G200)</f>
        <v>3198016.0009999997</v>
      </c>
      <c r="H201" s="327">
        <f>SUM(H6:H200)</f>
        <v>3041094.0100000002</v>
      </c>
      <c r="I201" s="287">
        <f aca="true" t="shared" si="13" ref="I201:O201">SUM(I6:I199)</f>
        <v>0</v>
      </c>
      <c r="J201" s="287">
        <f t="shared" si="13"/>
        <v>0</v>
      </c>
      <c r="K201" s="287">
        <f t="shared" si="13"/>
        <v>0</v>
      </c>
      <c r="L201" s="287">
        <f t="shared" si="13"/>
        <v>0</v>
      </c>
      <c r="M201" s="287">
        <f t="shared" si="13"/>
        <v>0</v>
      </c>
      <c r="N201" s="287">
        <f t="shared" si="13"/>
        <v>0</v>
      </c>
      <c r="O201" s="287">
        <f t="shared" si="13"/>
        <v>0</v>
      </c>
      <c r="P201" s="288"/>
      <c r="Q201" s="324"/>
      <c r="R201" s="289">
        <f>SUM(R6:R200)</f>
        <v>82935.96000000005</v>
      </c>
      <c r="S201" s="318">
        <f>SUM(S6:S200)</f>
        <v>154232.7610000001</v>
      </c>
      <c r="T201" s="304"/>
      <c r="V201" s="134"/>
    </row>
    <row r="202" spans="1:20" s="133" customFormat="1" ht="39" customHeight="1" thickBot="1" thickTop="1">
      <c r="A202" s="60"/>
      <c r="B202" s="71"/>
      <c r="C202" s="50"/>
      <c r="D202" s="58"/>
      <c r="E202" s="59"/>
      <c r="F202" s="64"/>
      <c r="G202" s="135"/>
      <c r="H202" s="250"/>
      <c r="I202" s="61"/>
      <c r="J202" s="61"/>
      <c r="K202" s="61"/>
      <c r="L202" s="61"/>
      <c r="M202" s="61"/>
      <c r="N202" s="61"/>
      <c r="O202" s="61"/>
      <c r="P202" s="164"/>
      <c r="Q202" s="251"/>
      <c r="R202" s="251"/>
      <c r="S202" s="251"/>
      <c r="T202" s="164"/>
    </row>
    <row r="203" spans="1:20" s="133" customFormat="1" ht="48.75" customHeight="1">
      <c r="A203" s="413" t="s">
        <v>651</v>
      </c>
      <c r="B203" s="44" t="s">
        <v>286</v>
      </c>
      <c r="C203" s="111" t="s">
        <v>484</v>
      </c>
      <c r="D203" s="45" t="s">
        <v>631</v>
      </c>
      <c r="E203" s="45" t="s">
        <v>129</v>
      </c>
      <c r="F203" s="33">
        <v>19000</v>
      </c>
      <c r="G203" s="33">
        <v>24000</v>
      </c>
      <c r="H203" s="187">
        <v>23466.74</v>
      </c>
      <c r="I203" s="46"/>
      <c r="J203" s="46"/>
      <c r="K203" s="46"/>
      <c r="L203" s="46"/>
      <c r="M203" s="46"/>
      <c r="N203" s="46"/>
      <c r="O203" s="46"/>
      <c r="P203" s="326" t="s">
        <v>646</v>
      </c>
      <c r="Q203" s="252" t="s">
        <v>685</v>
      </c>
      <c r="R203" s="233">
        <f>F203-H203</f>
        <v>-4466.740000000002</v>
      </c>
      <c r="S203" s="252"/>
      <c r="T203" s="166">
        <v>41090</v>
      </c>
    </row>
    <row r="204" spans="1:128" s="133" customFormat="1" ht="39" customHeight="1">
      <c r="A204" s="414"/>
      <c r="B204" s="113" t="s">
        <v>287</v>
      </c>
      <c r="C204" s="179" t="s">
        <v>491</v>
      </c>
      <c r="D204" s="106" t="s">
        <v>490</v>
      </c>
      <c r="E204" s="107" t="s">
        <v>129</v>
      </c>
      <c r="F204" s="178">
        <v>40000</v>
      </c>
      <c r="G204" s="178">
        <v>48148.32</v>
      </c>
      <c r="H204" s="187">
        <v>48148.32</v>
      </c>
      <c r="I204" s="115"/>
      <c r="J204" s="108"/>
      <c r="K204" s="112"/>
      <c r="L204" s="106"/>
      <c r="M204" s="136"/>
      <c r="N204" s="137"/>
      <c r="O204" s="137"/>
      <c r="P204" s="253" t="s">
        <v>644</v>
      </c>
      <c r="Q204" s="254" t="s">
        <v>668</v>
      </c>
      <c r="R204" s="233">
        <f>F204-H204</f>
        <v>-8148.32</v>
      </c>
      <c r="S204" s="233">
        <f>G204-H204</f>
        <v>0</v>
      </c>
      <c r="T204" s="16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127"/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7"/>
      <c r="CL204" s="127"/>
      <c r="CM204" s="127"/>
      <c r="CN204" s="127"/>
      <c r="CO204" s="127"/>
      <c r="CP204" s="127"/>
      <c r="CQ204" s="127"/>
      <c r="CR204" s="127"/>
      <c r="CS204" s="127"/>
      <c r="CT204" s="127"/>
      <c r="CU204" s="127"/>
      <c r="CV204" s="127"/>
      <c r="CW204" s="127"/>
      <c r="CX204" s="127"/>
      <c r="CY204" s="127"/>
      <c r="CZ204" s="127"/>
      <c r="DA204" s="127"/>
      <c r="DB204" s="127"/>
      <c r="DC204" s="127"/>
      <c r="DD204" s="127"/>
      <c r="DE204" s="127"/>
      <c r="DF204" s="127"/>
      <c r="DG204" s="127"/>
      <c r="DH204" s="127"/>
      <c r="DI204" s="127"/>
      <c r="DJ204" s="127"/>
      <c r="DK204" s="127"/>
      <c r="DL204" s="127"/>
      <c r="DM204" s="127"/>
      <c r="DN204" s="127"/>
      <c r="DO204" s="127"/>
      <c r="DP204" s="127"/>
      <c r="DQ204" s="127"/>
      <c r="DR204" s="127"/>
      <c r="DS204" s="127"/>
      <c r="DT204" s="127"/>
      <c r="DU204" s="127"/>
      <c r="DV204" s="127"/>
      <c r="DW204" s="127"/>
      <c r="DX204" s="127"/>
    </row>
    <row r="205" spans="1:128" s="133" customFormat="1" ht="48.75" customHeight="1">
      <c r="A205" s="414"/>
      <c r="B205" s="113" t="s">
        <v>141</v>
      </c>
      <c r="C205" s="222" t="s">
        <v>492</v>
      </c>
      <c r="D205" s="114" t="s">
        <v>498</v>
      </c>
      <c r="E205" s="107" t="s">
        <v>129</v>
      </c>
      <c r="F205" s="108">
        <v>41622.5</v>
      </c>
      <c r="G205" s="115">
        <f>31598.75*1.21</f>
        <v>38234.487499999996</v>
      </c>
      <c r="H205" s="187">
        <v>38234.48</v>
      </c>
      <c r="I205" s="115"/>
      <c r="J205" s="108"/>
      <c r="K205" s="112"/>
      <c r="L205" s="106"/>
      <c r="M205" s="136"/>
      <c r="N205" s="137"/>
      <c r="O205" s="137"/>
      <c r="P205" s="112"/>
      <c r="Q205" s="254" t="s">
        <v>595</v>
      </c>
      <c r="R205" s="233">
        <f>F205-H205</f>
        <v>3388.019999999997</v>
      </c>
      <c r="S205" s="233">
        <f>G205-H205</f>
        <v>0.007499999992433004</v>
      </c>
      <c r="T205" s="168">
        <v>41122</v>
      </c>
      <c r="U205" s="127" t="s">
        <v>552</v>
      </c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127"/>
      <c r="BZ205" s="127"/>
      <c r="CA205" s="127"/>
      <c r="CB205" s="127"/>
      <c r="CC205" s="127"/>
      <c r="CD205" s="127"/>
      <c r="CE205" s="127"/>
      <c r="CF205" s="127"/>
      <c r="CG205" s="127"/>
      <c r="CH205" s="127"/>
      <c r="CI205" s="127"/>
      <c r="CJ205" s="127"/>
      <c r="CK205" s="127"/>
      <c r="CL205" s="127"/>
      <c r="CM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  <c r="CW205" s="127"/>
      <c r="CX205" s="127"/>
      <c r="CY205" s="127"/>
      <c r="CZ205" s="127"/>
      <c r="DA205" s="127"/>
      <c r="DB205" s="127"/>
      <c r="DC205" s="127"/>
      <c r="DD205" s="127"/>
      <c r="DE205" s="127"/>
      <c r="DF205" s="127"/>
      <c r="DG205" s="127"/>
      <c r="DH205" s="127"/>
      <c r="DI205" s="127"/>
      <c r="DJ205" s="127"/>
      <c r="DK205" s="127"/>
      <c r="DL205" s="127"/>
      <c r="DM205" s="127"/>
      <c r="DN205" s="127"/>
      <c r="DO205" s="127"/>
      <c r="DP205" s="127"/>
      <c r="DQ205" s="127"/>
      <c r="DR205" s="127"/>
      <c r="DS205" s="127"/>
      <c r="DT205" s="127"/>
      <c r="DU205" s="127"/>
      <c r="DV205" s="127"/>
      <c r="DW205" s="127"/>
      <c r="DX205" s="127"/>
    </row>
    <row r="206" spans="1:128" s="133" customFormat="1" ht="60.75" customHeight="1">
      <c r="A206" s="414"/>
      <c r="B206" s="113" t="s">
        <v>142</v>
      </c>
      <c r="C206" s="222" t="s">
        <v>497</v>
      </c>
      <c r="D206" s="114" t="s">
        <v>500</v>
      </c>
      <c r="E206" s="107" t="s">
        <v>129</v>
      </c>
      <c r="F206" s="108">
        <v>2119.2</v>
      </c>
      <c r="G206" s="108">
        <v>2119.2</v>
      </c>
      <c r="H206" s="187">
        <v>2119.2</v>
      </c>
      <c r="I206" s="115"/>
      <c r="J206" s="108"/>
      <c r="K206" s="112"/>
      <c r="L206" s="106"/>
      <c r="M206" s="136"/>
      <c r="N206" s="137"/>
      <c r="O206" s="137"/>
      <c r="P206" s="17"/>
      <c r="Q206" s="255" t="s">
        <v>596</v>
      </c>
      <c r="R206" s="233">
        <f>F206-H206</f>
        <v>0</v>
      </c>
      <c r="S206" s="233">
        <f>G206-H206</f>
        <v>0</v>
      </c>
      <c r="T206" s="303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Q206" s="127"/>
      <c r="BR206" s="127"/>
      <c r="BS206" s="127"/>
      <c r="BT206" s="127"/>
      <c r="BU206" s="127"/>
      <c r="BV206" s="127"/>
      <c r="BW206" s="127"/>
      <c r="BX206" s="127"/>
      <c r="BY206" s="127"/>
      <c r="BZ206" s="127"/>
      <c r="CA206" s="127"/>
      <c r="CB206" s="127"/>
      <c r="CC206" s="127"/>
      <c r="CD206" s="127"/>
      <c r="CE206" s="127"/>
      <c r="CF206" s="127"/>
      <c r="CG206" s="127"/>
      <c r="CH206" s="127"/>
      <c r="CI206" s="127"/>
      <c r="CJ206" s="127"/>
      <c r="CK206" s="127"/>
      <c r="CL206" s="127"/>
      <c r="CM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  <c r="CW206" s="127"/>
      <c r="CX206" s="127"/>
      <c r="CY206" s="127"/>
      <c r="CZ206" s="127"/>
      <c r="DA206" s="127"/>
      <c r="DB206" s="127"/>
      <c r="DC206" s="127"/>
      <c r="DD206" s="127"/>
      <c r="DE206" s="127"/>
      <c r="DF206" s="127"/>
      <c r="DG206" s="127"/>
      <c r="DH206" s="127"/>
      <c r="DI206" s="127"/>
      <c r="DJ206" s="127"/>
      <c r="DK206" s="127"/>
      <c r="DL206" s="127"/>
      <c r="DM206" s="127"/>
      <c r="DN206" s="127"/>
      <c r="DO206" s="127"/>
      <c r="DP206" s="127"/>
      <c r="DQ206" s="127"/>
      <c r="DR206" s="127"/>
      <c r="DS206" s="127"/>
      <c r="DT206" s="127"/>
      <c r="DU206" s="127"/>
      <c r="DV206" s="127"/>
      <c r="DW206" s="127"/>
      <c r="DX206" s="127"/>
    </row>
    <row r="207" spans="1:128" s="133" customFormat="1" ht="39" customHeight="1">
      <c r="A207" s="414"/>
      <c r="B207" s="113" t="s">
        <v>503</v>
      </c>
      <c r="C207" s="70" t="s">
        <v>499</v>
      </c>
      <c r="D207" s="114" t="s">
        <v>502</v>
      </c>
      <c r="E207" s="107" t="s">
        <v>129</v>
      </c>
      <c r="F207" s="108">
        <v>7744</v>
      </c>
      <c r="G207" s="115">
        <f>6400*1.21</f>
        <v>7744</v>
      </c>
      <c r="H207" s="187">
        <v>7744</v>
      </c>
      <c r="I207" s="115"/>
      <c r="J207" s="108"/>
      <c r="K207" s="112"/>
      <c r="L207" s="106"/>
      <c r="M207" s="136"/>
      <c r="N207" s="137"/>
      <c r="O207" s="137"/>
      <c r="P207" s="112"/>
      <c r="Q207" s="254" t="s">
        <v>597</v>
      </c>
      <c r="R207" s="233">
        <f>F207-H207</f>
        <v>0</v>
      </c>
      <c r="S207" s="233">
        <f>G207-H207</f>
        <v>0</v>
      </c>
      <c r="T207" s="168">
        <v>41090</v>
      </c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  <c r="BV207" s="127"/>
      <c r="BW207" s="127"/>
      <c r="BX207" s="127"/>
      <c r="BY207" s="127"/>
      <c r="BZ207" s="127"/>
      <c r="CA207" s="127"/>
      <c r="CB207" s="127"/>
      <c r="CC207" s="127"/>
      <c r="CD207" s="127"/>
      <c r="CE207" s="127"/>
      <c r="CF207" s="127"/>
      <c r="CG207" s="127"/>
      <c r="CH207" s="127"/>
      <c r="CI207" s="127"/>
      <c r="CJ207" s="127"/>
      <c r="CK207" s="127"/>
      <c r="CL207" s="127"/>
      <c r="CM207" s="127"/>
      <c r="CN207" s="127"/>
      <c r="CO207" s="127"/>
      <c r="CP207" s="127"/>
      <c r="CQ207" s="127"/>
      <c r="CR207" s="127"/>
      <c r="CS207" s="127"/>
      <c r="CT207" s="127"/>
      <c r="CU207" s="127"/>
      <c r="CV207" s="127"/>
      <c r="CW207" s="127"/>
      <c r="CX207" s="127"/>
      <c r="CY207" s="127"/>
      <c r="CZ207" s="127"/>
      <c r="DA207" s="127"/>
      <c r="DB207" s="127"/>
      <c r="DC207" s="127"/>
      <c r="DD207" s="127"/>
      <c r="DE207" s="127"/>
      <c r="DF207" s="127"/>
      <c r="DG207" s="127"/>
      <c r="DH207" s="127"/>
      <c r="DI207" s="127"/>
      <c r="DJ207" s="127"/>
      <c r="DK207" s="127"/>
      <c r="DL207" s="127"/>
      <c r="DM207" s="127"/>
      <c r="DN207" s="127"/>
      <c r="DO207" s="127"/>
      <c r="DP207" s="127"/>
      <c r="DQ207" s="127"/>
      <c r="DR207" s="127"/>
      <c r="DS207" s="127"/>
      <c r="DT207" s="127"/>
      <c r="DU207" s="127"/>
      <c r="DV207" s="127"/>
      <c r="DW207" s="127"/>
      <c r="DX207" s="127"/>
    </row>
    <row r="208" spans="1:128" s="133" customFormat="1" ht="61.5" customHeight="1">
      <c r="A208" s="414"/>
      <c r="B208" s="113" t="s">
        <v>285</v>
      </c>
      <c r="C208" s="206" t="s">
        <v>501</v>
      </c>
      <c r="D208" s="194" t="s">
        <v>653</v>
      </c>
      <c r="E208" s="195" t="s">
        <v>129</v>
      </c>
      <c r="F208" s="281"/>
      <c r="G208" s="282"/>
      <c r="H208" s="187"/>
      <c r="I208" s="115"/>
      <c r="J208" s="108"/>
      <c r="K208" s="112"/>
      <c r="L208" s="106"/>
      <c r="M208" s="136"/>
      <c r="N208" s="137"/>
      <c r="O208" s="137"/>
      <c r="P208" s="112" t="s">
        <v>602</v>
      </c>
      <c r="Q208" s="280" t="s">
        <v>652</v>
      </c>
      <c r="R208" s="233"/>
      <c r="S208" s="233"/>
      <c r="T208" s="185" t="s">
        <v>630</v>
      </c>
      <c r="U208" s="17">
        <f>3000*1.21</f>
        <v>3630</v>
      </c>
      <c r="V208" s="115">
        <v>6197.62</v>
      </c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  <c r="CW208" s="127"/>
      <c r="CX208" s="127"/>
      <c r="CY208" s="127"/>
      <c r="CZ208" s="127"/>
      <c r="DA208" s="127"/>
      <c r="DB208" s="127"/>
      <c r="DC208" s="127"/>
      <c r="DD208" s="127"/>
      <c r="DE208" s="127"/>
      <c r="DF208" s="127"/>
      <c r="DG208" s="127"/>
      <c r="DH208" s="127"/>
      <c r="DI208" s="127"/>
      <c r="DJ208" s="127"/>
      <c r="DK208" s="127"/>
      <c r="DL208" s="127"/>
      <c r="DM208" s="127"/>
      <c r="DN208" s="127"/>
      <c r="DO208" s="127"/>
      <c r="DP208" s="127"/>
      <c r="DQ208" s="127"/>
      <c r="DR208" s="127"/>
      <c r="DS208" s="127"/>
      <c r="DT208" s="127"/>
      <c r="DU208" s="127"/>
      <c r="DV208" s="127"/>
      <c r="DW208" s="127"/>
      <c r="DX208" s="127"/>
    </row>
    <row r="209" spans="1:128" s="133" customFormat="1" ht="39" customHeight="1">
      <c r="A209" s="414"/>
      <c r="B209" s="113" t="s">
        <v>509</v>
      </c>
      <c r="C209" s="206" t="s">
        <v>507</v>
      </c>
      <c r="D209" s="1" t="s">
        <v>508</v>
      </c>
      <c r="E209" s="3" t="s">
        <v>129</v>
      </c>
      <c r="F209" s="100">
        <v>10708.5</v>
      </c>
      <c r="G209" s="100">
        <v>10708.5</v>
      </c>
      <c r="H209" s="187">
        <v>17258.23</v>
      </c>
      <c r="I209" s="138"/>
      <c r="J209" s="116"/>
      <c r="K209" s="117"/>
      <c r="L209" s="114"/>
      <c r="M209" s="139"/>
      <c r="N209" s="140"/>
      <c r="O209" s="140"/>
      <c r="P209" s="17"/>
      <c r="Q209" s="256" t="s">
        <v>598</v>
      </c>
      <c r="R209" s="233">
        <f>F209-H209</f>
        <v>-6549.73</v>
      </c>
      <c r="S209" s="233">
        <f>G209-H209</f>
        <v>-6549.73</v>
      </c>
      <c r="T209" s="169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127"/>
      <c r="DH209" s="127"/>
      <c r="DI209" s="127"/>
      <c r="DJ209" s="127"/>
      <c r="DK209" s="127"/>
      <c r="DL209" s="127"/>
      <c r="DM209" s="127"/>
      <c r="DN209" s="127"/>
      <c r="DO209" s="127"/>
      <c r="DP209" s="127"/>
      <c r="DQ209" s="127"/>
      <c r="DR209" s="127"/>
      <c r="DS209" s="127"/>
      <c r="DT209" s="127"/>
      <c r="DU209" s="127"/>
      <c r="DV209" s="127"/>
      <c r="DW209" s="127"/>
      <c r="DX209" s="127"/>
    </row>
    <row r="210" spans="1:128" s="133" customFormat="1" ht="39" customHeight="1">
      <c r="A210" s="414"/>
      <c r="B210" s="223" t="s">
        <v>496</v>
      </c>
      <c r="C210" s="224" t="s">
        <v>513</v>
      </c>
      <c r="D210" s="225" t="s">
        <v>514</v>
      </c>
      <c r="E210" s="54" t="s">
        <v>129</v>
      </c>
      <c r="F210" s="281"/>
      <c r="G210" s="282"/>
      <c r="H210" s="257"/>
      <c r="I210" s="226"/>
      <c r="J210" s="227"/>
      <c r="K210" s="227"/>
      <c r="L210" s="226"/>
      <c r="M210" s="226"/>
      <c r="N210" s="226"/>
      <c r="O210" s="226"/>
      <c r="P210" s="228" t="s">
        <v>629</v>
      </c>
      <c r="Q210" s="279" t="s">
        <v>654</v>
      </c>
      <c r="R210" s="233"/>
      <c r="S210" s="319"/>
      <c r="T210" s="275" t="s">
        <v>613</v>
      </c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127"/>
      <c r="DJ210" s="127"/>
      <c r="DK210" s="127"/>
      <c r="DL210" s="127"/>
      <c r="DM210" s="127"/>
      <c r="DN210" s="127"/>
      <c r="DO210" s="127"/>
      <c r="DP210" s="127"/>
      <c r="DQ210" s="127"/>
      <c r="DR210" s="127"/>
      <c r="DS210" s="127"/>
      <c r="DT210" s="127"/>
      <c r="DU210" s="127"/>
      <c r="DV210" s="127"/>
      <c r="DW210" s="127"/>
      <c r="DX210" s="127"/>
    </row>
    <row r="211" spans="1:128" s="133" customFormat="1" ht="39" customHeight="1">
      <c r="A211" s="414"/>
      <c r="B211" s="113" t="s">
        <v>92</v>
      </c>
      <c r="C211" s="206" t="s">
        <v>516</v>
      </c>
      <c r="D211" s="1" t="s">
        <v>517</v>
      </c>
      <c r="E211" s="3" t="s">
        <v>129</v>
      </c>
      <c r="F211" s="17">
        <v>17221.53</v>
      </c>
      <c r="G211" s="100">
        <v>17221.53</v>
      </c>
      <c r="H211" s="299">
        <v>22564.34</v>
      </c>
      <c r="I211" s="9"/>
      <c r="J211" s="20" t="s">
        <v>122</v>
      </c>
      <c r="K211" s="9"/>
      <c r="L211" s="20"/>
      <c r="M211" s="20"/>
      <c r="N211" s="2"/>
      <c r="O211" s="2"/>
      <c r="P211" s="153" t="s">
        <v>288</v>
      </c>
      <c r="Q211" s="349" t="s">
        <v>686</v>
      </c>
      <c r="R211" s="300"/>
      <c r="S211" s="300"/>
      <c r="T211" s="301">
        <v>41100</v>
      </c>
      <c r="U211" s="302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  <c r="DE211" s="127"/>
      <c r="DF211" s="127"/>
      <c r="DG211" s="127"/>
      <c r="DH211" s="127"/>
      <c r="DI211" s="127"/>
      <c r="DJ211" s="127"/>
      <c r="DK211" s="127"/>
      <c r="DL211" s="127"/>
      <c r="DM211" s="127"/>
      <c r="DN211" s="127"/>
      <c r="DO211" s="127"/>
      <c r="DP211" s="127"/>
      <c r="DQ211" s="127"/>
      <c r="DR211" s="127"/>
      <c r="DS211" s="127"/>
      <c r="DT211" s="127"/>
      <c r="DU211" s="127"/>
      <c r="DV211" s="127"/>
      <c r="DW211" s="127"/>
      <c r="DX211" s="127"/>
    </row>
    <row r="212" spans="1:21" ht="81" customHeight="1">
      <c r="A212" s="414"/>
      <c r="B212" s="29" t="s">
        <v>156</v>
      </c>
      <c r="C212" s="293" t="s">
        <v>636</v>
      </c>
      <c r="D212" s="73" t="s">
        <v>634</v>
      </c>
      <c r="E212" s="68"/>
      <c r="F212" s="294">
        <v>2194.94</v>
      </c>
      <c r="G212" s="295">
        <v>2194.94</v>
      </c>
      <c r="H212" s="246">
        <v>2195.42</v>
      </c>
      <c r="I212" s="296"/>
      <c r="J212" s="296"/>
      <c r="K212" s="296"/>
      <c r="L212" s="296"/>
      <c r="M212" s="296"/>
      <c r="N212" s="296"/>
      <c r="O212" s="74"/>
      <c r="P212" s="297" t="s">
        <v>623</v>
      </c>
      <c r="Q212" s="232" t="s">
        <v>666</v>
      </c>
      <c r="R212" s="233">
        <f>F212-H212</f>
        <v>-0.4800000000000182</v>
      </c>
      <c r="S212" s="233"/>
      <c r="T212" s="298" t="s">
        <v>635</v>
      </c>
      <c r="U212" s="15"/>
    </row>
    <row r="213" spans="1:21" ht="39" customHeight="1">
      <c r="A213" s="414"/>
      <c r="B213" s="367" t="s">
        <v>92</v>
      </c>
      <c r="C213" s="206" t="s">
        <v>554</v>
      </c>
      <c r="D213" s="1" t="s">
        <v>555</v>
      </c>
      <c r="E213" s="3" t="s">
        <v>129</v>
      </c>
      <c r="F213" s="17">
        <f>21000*1.21</f>
        <v>25410</v>
      </c>
      <c r="G213" s="100">
        <f>21000*1.21</f>
        <v>25410</v>
      </c>
      <c r="H213" s="368">
        <v>25410</v>
      </c>
      <c r="I213" s="9"/>
      <c r="J213" s="20" t="s">
        <v>122</v>
      </c>
      <c r="K213" s="9"/>
      <c r="L213" s="20"/>
      <c r="M213" s="20"/>
      <c r="N213" s="2"/>
      <c r="O213" s="2"/>
      <c r="P213" s="153" t="s">
        <v>288</v>
      </c>
      <c r="Q213" s="234" t="s">
        <v>677</v>
      </c>
      <c r="R213" s="234"/>
      <c r="S213" s="234"/>
      <c r="T213" s="154">
        <v>41100</v>
      </c>
      <c r="U213" s="15"/>
    </row>
    <row r="214" spans="1:21" ht="39" customHeight="1" thickBot="1">
      <c r="A214" s="415"/>
      <c r="B214" s="355" t="s">
        <v>683</v>
      </c>
      <c r="C214" s="356" t="s">
        <v>532</v>
      </c>
      <c r="D214" s="357" t="s">
        <v>687</v>
      </c>
      <c r="E214" s="358"/>
      <c r="F214" s="359">
        <v>52998</v>
      </c>
      <c r="G214" s="360">
        <v>52998</v>
      </c>
      <c r="H214" s="334">
        <f>G214</f>
        <v>52998</v>
      </c>
      <c r="I214" s="361"/>
      <c r="J214" s="362"/>
      <c r="K214" s="361"/>
      <c r="L214" s="362"/>
      <c r="M214" s="362"/>
      <c r="N214" s="363"/>
      <c r="O214" s="363"/>
      <c r="P214" s="364"/>
      <c r="Q214" s="354" t="s">
        <v>684</v>
      </c>
      <c r="R214" s="233">
        <f>F214-H214</f>
        <v>0</v>
      </c>
      <c r="S214" s="365"/>
      <c r="T214" s="366"/>
      <c r="U214" s="233"/>
    </row>
    <row r="215" spans="1:21" s="133" customFormat="1" ht="39" customHeight="1" thickBot="1" thickTop="1">
      <c r="A215" s="81"/>
      <c r="B215" s="48"/>
      <c r="C215" s="48"/>
      <c r="D215" s="416" t="s">
        <v>656</v>
      </c>
      <c r="E215" s="417"/>
      <c r="F215" s="284">
        <f>SUM(F203:F214)</f>
        <v>219018.66999999998</v>
      </c>
      <c r="G215" s="285">
        <f>SUM(G203:G214)</f>
        <v>228778.97749999998</v>
      </c>
      <c r="H215" s="286">
        <f>SUM(H203:H214)</f>
        <v>240138.73</v>
      </c>
      <c r="I215" s="290"/>
      <c r="J215" s="290"/>
      <c r="K215" s="290"/>
      <c r="L215" s="290"/>
      <c r="M215" s="290"/>
      <c r="N215" s="290"/>
      <c r="O215" s="290"/>
      <c r="P215" s="291"/>
      <c r="Q215" s="292"/>
      <c r="R215" s="289">
        <f>SUM(R203:R213)</f>
        <v>-15777.250000000004</v>
      </c>
      <c r="S215" s="287">
        <f>SUM(S203:S213)</f>
        <v>-6549.722500000007</v>
      </c>
      <c r="T215" s="63"/>
      <c r="U215" s="49"/>
    </row>
    <row r="216" spans="1:21" s="133" customFormat="1" ht="39" customHeight="1" thickBot="1" thickTop="1">
      <c r="A216" s="48"/>
      <c r="B216" s="48"/>
      <c r="C216" s="48"/>
      <c r="D216" s="63"/>
      <c r="E216" s="63"/>
      <c r="F216" s="62"/>
      <c r="G216" s="135"/>
      <c r="H216" s="109"/>
      <c r="I216" s="48"/>
      <c r="J216" s="48"/>
      <c r="K216" s="48"/>
      <c r="L216" s="48"/>
      <c r="M216" s="48"/>
      <c r="N216" s="48"/>
      <c r="O216" s="48"/>
      <c r="P216" s="63"/>
      <c r="Q216" s="63"/>
      <c r="R216" s="63"/>
      <c r="S216" s="258"/>
      <c r="T216" s="258"/>
      <c r="U216" s="63"/>
    </row>
    <row r="217" spans="1:21" s="133" customFormat="1" ht="39" customHeight="1" thickBot="1">
      <c r="A217" s="48"/>
      <c r="B217" s="48"/>
      <c r="C217" s="48"/>
      <c r="D217" s="63"/>
      <c r="E217" s="63"/>
      <c r="F217" s="339"/>
      <c r="G217" s="321" t="s">
        <v>612</v>
      </c>
      <c r="H217" s="320">
        <f>H201+H215</f>
        <v>3281232.74</v>
      </c>
      <c r="I217" s="48"/>
      <c r="J217" s="48"/>
      <c r="K217" s="48"/>
      <c r="L217" s="48"/>
      <c r="M217" s="48"/>
      <c r="N217" s="48"/>
      <c r="O217" s="48"/>
      <c r="P217" s="63"/>
      <c r="Q217" s="259"/>
      <c r="R217" s="325"/>
      <c r="S217" s="283"/>
      <c r="T217" s="283"/>
      <c r="U217" s="63"/>
    </row>
    <row r="218" spans="1:21" s="133" customFormat="1" ht="39" customHeight="1">
      <c r="A218" s="48"/>
      <c r="B218" s="48"/>
      <c r="C218" s="48"/>
      <c r="D218" s="63"/>
      <c r="E218" s="63"/>
      <c r="F218" s="338"/>
      <c r="H218" s="109"/>
      <c r="I218" s="48"/>
      <c r="J218" s="48"/>
      <c r="K218" s="48"/>
      <c r="L218" s="48"/>
      <c r="M218" s="48"/>
      <c r="N218" s="48"/>
      <c r="O218" s="48"/>
      <c r="P218" s="63"/>
      <c r="Q218" s="63"/>
      <c r="R218" s="63"/>
      <c r="S218" s="258"/>
      <c r="T218" s="258"/>
      <c r="U218" s="63"/>
    </row>
    <row r="219" spans="1:21" s="133" customFormat="1" ht="39" customHeight="1">
      <c r="A219" s="48"/>
      <c r="B219" s="48"/>
      <c r="C219" s="48"/>
      <c r="D219" s="369"/>
      <c r="E219" s="63"/>
      <c r="F219" s="62"/>
      <c r="G219" s="135"/>
      <c r="H219" s="109">
        <f>H217-F201</f>
        <v>-32313.879999999423</v>
      </c>
      <c r="I219" s="48"/>
      <c r="J219" s="48"/>
      <c r="K219" s="48"/>
      <c r="L219" s="48"/>
      <c r="M219" s="48"/>
      <c r="N219" s="48"/>
      <c r="O219" s="48"/>
      <c r="P219" s="63"/>
      <c r="Q219" s="63"/>
      <c r="R219" s="63"/>
      <c r="S219" s="258"/>
      <c r="T219" s="258"/>
      <c r="U219" s="63"/>
    </row>
    <row r="220" spans="1:21" s="133" customFormat="1" ht="39" customHeight="1">
      <c r="A220" s="48"/>
      <c r="B220" s="48"/>
      <c r="C220" s="48"/>
      <c r="D220" s="63" t="s">
        <v>688</v>
      </c>
      <c r="E220" s="63"/>
      <c r="F220" s="62"/>
      <c r="G220" s="109"/>
      <c r="H220" s="260"/>
      <c r="I220" s="48"/>
      <c r="J220" s="48"/>
      <c r="K220" s="48"/>
      <c r="L220" s="48"/>
      <c r="M220" s="48"/>
      <c r="N220" s="48"/>
      <c r="O220" s="48"/>
      <c r="P220" s="170"/>
      <c r="Q220" s="170"/>
      <c r="R220" s="170"/>
      <c r="S220" s="170"/>
      <c r="T220" s="170"/>
      <c r="U220" s="63"/>
    </row>
    <row r="221" spans="1:129" s="133" customFormat="1" ht="39" customHeight="1" thickBot="1">
      <c r="A221" s="49"/>
      <c r="B221" s="118"/>
      <c r="C221" s="119"/>
      <c r="D221" s="122"/>
      <c r="E221" s="122"/>
      <c r="F221" s="123"/>
      <c r="G221" s="141"/>
      <c r="H221" s="260"/>
      <c r="I221" s="141"/>
      <c r="J221" s="120"/>
      <c r="K221" s="121"/>
      <c r="L221" s="127"/>
      <c r="M221" s="142"/>
      <c r="N221" s="143"/>
      <c r="O221" s="143"/>
      <c r="P221" s="121"/>
      <c r="Q221" s="121"/>
      <c r="R221" s="271"/>
      <c r="S221" s="121"/>
      <c r="T221" s="121"/>
      <c r="U221" s="121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  <c r="BV221" s="127"/>
      <c r="BW221" s="127"/>
      <c r="BX221" s="127"/>
      <c r="BY221" s="127"/>
      <c r="BZ221" s="127"/>
      <c r="CA221" s="127"/>
      <c r="CB221" s="127"/>
      <c r="CC221" s="127"/>
      <c r="CD221" s="127"/>
      <c r="CE221" s="127"/>
      <c r="CF221" s="127"/>
      <c r="CG221" s="127"/>
      <c r="CH221" s="127"/>
      <c r="CI221" s="127"/>
      <c r="CJ221" s="127"/>
      <c r="CK221" s="127"/>
      <c r="CL221" s="127"/>
      <c r="CM221" s="127"/>
      <c r="CN221" s="127"/>
      <c r="CO221" s="127"/>
      <c r="CP221" s="127"/>
      <c r="CQ221" s="127"/>
      <c r="CR221" s="127"/>
      <c r="CS221" s="127"/>
      <c r="CT221" s="127"/>
      <c r="CU221" s="127"/>
      <c r="CV221" s="127"/>
      <c r="CW221" s="127"/>
      <c r="CX221" s="127"/>
      <c r="CY221" s="127"/>
      <c r="CZ221" s="127"/>
      <c r="DA221" s="127"/>
      <c r="DB221" s="127"/>
      <c r="DC221" s="127"/>
      <c r="DD221" s="127"/>
      <c r="DE221" s="127"/>
      <c r="DF221" s="127"/>
      <c r="DG221" s="127"/>
      <c r="DH221" s="127"/>
      <c r="DI221" s="127"/>
      <c r="DJ221" s="127"/>
      <c r="DK221" s="127"/>
      <c r="DL221" s="127"/>
      <c r="DM221" s="127"/>
      <c r="DN221" s="127"/>
      <c r="DO221" s="127"/>
      <c r="DP221" s="127"/>
      <c r="DQ221" s="127"/>
      <c r="DR221" s="127"/>
      <c r="DS221" s="127"/>
      <c r="DT221" s="127"/>
      <c r="DU221" s="127"/>
      <c r="DV221" s="127"/>
      <c r="DW221" s="127"/>
      <c r="DX221" s="127"/>
      <c r="DY221" s="127"/>
    </row>
    <row r="222" spans="1:21" s="133" customFormat="1" ht="39" customHeight="1" thickBot="1">
      <c r="A222" s="413" t="s">
        <v>530</v>
      </c>
      <c r="B222" s="44" t="s">
        <v>531</v>
      </c>
      <c r="C222" s="229" t="s">
        <v>532</v>
      </c>
      <c r="D222" s="45" t="s">
        <v>533</v>
      </c>
      <c r="E222" s="45" t="s">
        <v>129</v>
      </c>
      <c r="F222" s="33">
        <f>15000*1.21</f>
        <v>18150</v>
      </c>
      <c r="G222" s="102">
        <v>18150</v>
      </c>
      <c r="H222" s="261">
        <v>17641.8</v>
      </c>
      <c r="I222" s="46"/>
      <c r="J222" s="46"/>
      <c r="K222" s="46"/>
      <c r="L222" s="46"/>
      <c r="M222" s="46"/>
      <c r="N222" s="46"/>
      <c r="O222" s="46"/>
      <c r="P222" s="165" t="s">
        <v>288</v>
      </c>
      <c r="Q222" s="165" t="s">
        <v>288</v>
      </c>
      <c r="R222" s="252"/>
      <c r="S222" s="176"/>
      <c r="T222" s="176"/>
      <c r="U222" s="166">
        <v>41123</v>
      </c>
    </row>
    <row r="223" spans="1:129" s="133" customFormat="1" ht="39" customHeight="1" thickBot="1">
      <c r="A223" s="414"/>
      <c r="B223" s="44" t="s">
        <v>531</v>
      </c>
      <c r="C223" s="230" t="s">
        <v>534</v>
      </c>
      <c r="D223" s="45" t="s">
        <v>535</v>
      </c>
      <c r="E223" s="45" t="s">
        <v>129</v>
      </c>
      <c r="F223" s="33">
        <v>3314.19</v>
      </c>
      <c r="G223" s="105">
        <v>3314.19</v>
      </c>
      <c r="H223" s="262">
        <v>3314.19</v>
      </c>
      <c r="I223" s="115"/>
      <c r="J223" s="108"/>
      <c r="K223" s="112"/>
      <c r="L223" s="106"/>
      <c r="M223" s="136"/>
      <c r="N223" s="137"/>
      <c r="O223" s="137"/>
      <c r="P223" s="112"/>
      <c r="Q223" s="112"/>
      <c r="R223" s="254"/>
      <c r="S223" s="177"/>
      <c r="T223" s="177"/>
      <c r="U223" s="16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127"/>
      <c r="BZ223" s="127"/>
      <c r="CA223" s="127"/>
      <c r="CB223" s="127"/>
      <c r="CC223" s="127"/>
      <c r="CD223" s="127"/>
      <c r="CE223" s="127"/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127"/>
      <c r="CU223" s="127"/>
      <c r="CV223" s="127"/>
      <c r="CW223" s="127"/>
      <c r="CX223" s="127"/>
      <c r="CY223" s="127"/>
      <c r="CZ223" s="127"/>
      <c r="DA223" s="127"/>
      <c r="DB223" s="127"/>
      <c r="DC223" s="127"/>
      <c r="DD223" s="127"/>
      <c r="DE223" s="127"/>
      <c r="DF223" s="127"/>
      <c r="DG223" s="127"/>
      <c r="DH223" s="127"/>
      <c r="DI223" s="127"/>
      <c r="DJ223" s="127"/>
      <c r="DK223" s="127"/>
      <c r="DL223" s="127"/>
      <c r="DM223" s="127"/>
      <c r="DN223" s="127"/>
      <c r="DO223" s="127"/>
      <c r="DP223" s="127"/>
      <c r="DQ223" s="127"/>
      <c r="DR223" s="127"/>
      <c r="DS223" s="127"/>
      <c r="DT223" s="127"/>
      <c r="DU223" s="127"/>
      <c r="DV223" s="127"/>
      <c r="DW223" s="127"/>
      <c r="DX223" s="127"/>
      <c r="DY223" s="127"/>
    </row>
    <row r="224" spans="1:129" s="133" customFormat="1" ht="39" customHeight="1" thickBot="1">
      <c r="A224" s="414"/>
      <c r="B224" s="44" t="s">
        <v>531</v>
      </c>
      <c r="C224" s="222" t="s">
        <v>536</v>
      </c>
      <c r="D224" s="173" t="s">
        <v>537</v>
      </c>
      <c r="E224" s="107" t="s">
        <v>129</v>
      </c>
      <c r="F224" s="108">
        <v>3866.19</v>
      </c>
      <c r="G224" s="108">
        <v>3866.19</v>
      </c>
      <c r="H224" s="263">
        <v>3866.19</v>
      </c>
      <c r="I224" s="115"/>
      <c r="J224" s="108"/>
      <c r="K224" s="112"/>
      <c r="L224" s="106"/>
      <c r="M224" s="136"/>
      <c r="N224" s="137"/>
      <c r="O224" s="137"/>
      <c r="P224" s="112"/>
      <c r="Q224" s="112"/>
      <c r="R224" s="254"/>
      <c r="S224" s="177"/>
      <c r="T224" s="177"/>
      <c r="U224" s="168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  <c r="CW224" s="127"/>
      <c r="CX224" s="127"/>
      <c r="CY224" s="127"/>
      <c r="CZ224" s="127"/>
      <c r="DA224" s="127"/>
      <c r="DB224" s="127"/>
      <c r="DC224" s="127"/>
      <c r="DD224" s="127"/>
      <c r="DE224" s="127"/>
      <c r="DF224" s="127"/>
      <c r="DG224" s="127"/>
      <c r="DH224" s="127"/>
      <c r="DI224" s="127"/>
      <c r="DJ224" s="127"/>
      <c r="DK224" s="127"/>
      <c r="DL224" s="127"/>
      <c r="DM224" s="127"/>
      <c r="DN224" s="127"/>
      <c r="DO224" s="127"/>
      <c r="DP224" s="127"/>
      <c r="DQ224" s="127"/>
      <c r="DR224" s="127"/>
      <c r="DS224" s="127"/>
      <c r="DT224" s="127"/>
      <c r="DU224" s="127"/>
      <c r="DV224" s="127"/>
      <c r="DW224" s="127"/>
      <c r="DX224" s="127"/>
      <c r="DY224" s="127"/>
    </row>
    <row r="225" spans="1:129" s="133" customFormat="1" ht="39" customHeight="1" thickBot="1">
      <c r="A225" s="414"/>
      <c r="B225" s="44" t="s">
        <v>531</v>
      </c>
      <c r="C225" s="222" t="s">
        <v>539</v>
      </c>
      <c r="D225" s="173" t="s">
        <v>538</v>
      </c>
      <c r="E225" s="107" t="s">
        <v>129</v>
      </c>
      <c r="F225" s="108">
        <v>1125.3</v>
      </c>
      <c r="G225" s="108">
        <v>1125.3</v>
      </c>
      <c r="H225" s="263">
        <v>1125.3</v>
      </c>
      <c r="I225" s="115"/>
      <c r="J225" s="108"/>
      <c r="K225" s="112"/>
      <c r="L225" s="106"/>
      <c r="M225" s="136"/>
      <c r="N225" s="137"/>
      <c r="O225" s="137"/>
      <c r="P225" s="112"/>
      <c r="Q225" s="112"/>
      <c r="R225" s="254"/>
      <c r="S225" s="177"/>
      <c r="T225" s="177"/>
      <c r="U225" s="16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  <c r="CC225" s="127"/>
      <c r="CD225" s="127"/>
      <c r="CE225" s="127"/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127"/>
      <c r="CU225" s="127"/>
      <c r="CV225" s="127"/>
      <c r="CW225" s="127"/>
      <c r="CX225" s="127"/>
      <c r="CY225" s="127"/>
      <c r="CZ225" s="127"/>
      <c r="DA225" s="127"/>
      <c r="DB225" s="127"/>
      <c r="DC225" s="127"/>
      <c r="DD225" s="127"/>
      <c r="DE225" s="127"/>
      <c r="DF225" s="127"/>
      <c r="DG225" s="127"/>
      <c r="DH225" s="127"/>
      <c r="DI225" s="127"/>
      <c r="DJ225" s="127"/>
      <c r="DK225" s="127"/>
      <c r="DL225" s="127"/>
      <c r="DM225" s="127"/>
      <c r="DN225" s="127"/>
      <c r="DO225" s="127"/>
      <c r="DP225" s="127"/>
      <c r="DQ225" s="127"/>
      <c r="DR225" s="127"/>
      <c r="DS225" s="127"/>
      <c r="DT225" s="127"/>
      <c r="DU225" s="127"/>
      <c r="DV225" s="127"/>
      <c r="DW225" s="127"/>
      <c r="DX225" s="127"/>
      <c r="DY225" s="127"/>
    </row>
    <row r="226" spans="1:21" ht="39" customHeight="1" thickBot="1">
      <c r="A226" s="415"/>
      <c r="B226" s="98" t="s">
        <v>531</v>
      </c>
      <c r="C226" s="231" t="s">
        <v>540</v>
      </c>
      <c r="D226" s="174" t="s">
        <v>541</v>
      </c>
      <c r="E226" s="124" t="s">
        <v>129</v>
      </c>
      <c r="F226" s="125">
        <v>10798.04</v>
      </c>
      <c r="G226" s="125">
        <v>10798.04</v>
      </c>
      <c r="H226" s="264">
        <v>10798.04</v>
      </c>
      <c r="I226" s="41"/>
      <c r="J226" s="42"/>
      <c r="K226" s="41"/>
      <c r="L226" s="42"/>
      <c r="M226" s="42"/>
      <c r="N226" s="43"/>
      <c r="O226" s="43"/>
      <c r="P226" s="159" t="s">
        <v>553</v>
      </c>
      <c r="Q226" s="159" t="s">
        <v>553</v>
      </c>
      <c r="R226" s="248"/>
      <c r="S226" s="175"/>
      <c r="T226" s="175"/>
      <c r="U226" s="160"/>
    </row>
    <row r="227" spans="1:129" s="133" customFormat="1" ht="39" customHeight="1">
      <c r="A227" s="49"/>
      <c r="B227" s="118"/>
      <c r="C227" s="119"/>
      <c r="D227" s="122"/>
      <c r="E227" s="122" t="s">
        <v>542</v>
      </c>
      <c r="F227" s="123">
        <f>SUM(F222:F226)</f>
        <v>37253.72</v>
      </c>
      <c r="G227" s="126">
        <f>SUM(G222:G226)</f>
        <v>37253.72</v>
      </c>
      <c r="H227" s="265">
        <f>SUM(H222:H226)</f>
        <v>36745.52</v>
      </c>
      <c r="I227" s="141"/>
      <c r="J227" s="120"/>
      <c r="K227" s="121"/>
      <c r="L227" s="127"/>
      <c r="M227" s="142"/>
      <c r="N227" s="143"/>
      <c r="O227" s="143"/>
      <c r="P227" s="121"/>
      <c r="Q227" s="121"/>
      <c r="R227" s="271"/>
      <c r="S227" s="121"/>
      <c r="T227" s="121"/>
      <c r="U227" s="121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  <c r="DE227" s="127"/>
      <c r="DF227" s="127"/>
      <c r="DG227" s="127"/>
      <c r="DH227" s="127"/>
      <c r="DI227" s="127"/>
      <c r="DJ227" s="127"/>
      <c r="DK227" s="127"/>
      <c r="DL227" s="127"/>
      <c r="DM227" s="127"/>
      <c r="DN227" s="127"/>
      <c r="DO227" s="127"/>
      <c r="DP227" s="127"/>
      <c r="DQ227" s="127"/>
      <c r="DR227" s="127"/>
      <c r="DS227" s="127"/>
      <c r="DT227" s="127"/>
      <c r="DU227" s="127"/>
      <c r="DV227" s="127"/>
      <c r="DW227" s="127"/>
      <c r="DX227" s="127"/>
      <c r="DY227" s="127"/>
    </row>
    <row r="228" spans="1:129" s="133" customFormat="1" ht="39" customHeight="1">
      <c r="A228" s="49"/>
      <c r="B228" s="118"/>
      <c r="C228" s="119"/>
      <c r="D228" s="122"/>
      <c r="E228" s="122"/>
      <c r="F228" s="123"/>
      <c r="G228" s="141"/>
      <c r="H228" s="260"/>
      <c r="I228" s="141"/>
      <c r="J228" s="120"/>
      <c r="K228" s="121"/>
      <c r="L228" s="127"/>
      <c r="M228" s="142"/>
      <c r="N228" s="143"/>
      <c r="O228" s="143"/>
      <c r="P228" s="121"/>
      <c r="Q228" s="121"/>
      <c r="R228" s="271"/>
      <c r="S228" s="121"/>
      <c r="T228" s="121"/>
      <c r="U228" s="121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  <c r="CC228" s="127"/>
      <c r="CD228" s="127"/>
      <c r="CE228" s="127"/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127"/>
      <c r="CU228" s="127"/>
      <c r="CV228" s="127"/>
      <c r="CW228" s="127"/>
      <c r="CX228" s="127"/>
      <c r="CY228" s="127"/>
      <c r="CZ228" s="127"/>
      <c r="DA228" s="127"/>
      <c r="DB228" s="127"/>
      <c r="DC228" s="127"/>
      <c r="DD228" s="127"/>
      <c r="DE228" s="127"/>
      <c r="DF228" s="127"/>
      <c r="DG228" s="127"/>
      <c r="DH228" s="127"/>
      <c r="DI228" s="127"/>
      <c r="DJ228" s="127"/>
      <c r="DK228" s="127"/>
      <c r="DL228" s="127"/>
      <c r="DM228" s="127"/>
      <c r="DN228" s="127"/>
      <c r="DO228" s="127"/>
      <c r="DP228" s="127"/>
      <c r="DQ228" s="127"/>
      <c r="DR228" s="127"/>
      <c r="DS228" s="127"/>
      <c r="DT228" s="127"/>
      <c r="DU228" s="127"/>
      <c r="DV228" s="127"/>
      <c r="DW228" s="127"/>
      <c r="DX228" s="127"/>
      <c r="DY228" s="127"/>
    </row>
    <row r="229" spans="1:129" s="133" customFormat="1" ht="39" customHeight="1">
      <c r="A229" s="49"/>
      <c r="B229" s="118"/>
      <c r="C229" s="119"/>
      <c r="D229" s="122"/>
      <c r="E229" s="122"/>
      <c r="F229" s="123"/>
      <c r="G229" s="141"/>
      <c r="H229" s="260"/>
      <c r="I229" s="141"/>
      <c r="J229" s="120"/>
      <c r="K229" s="121"/>
      <c r="L229" s="127"/>
      <c r="M229" s="142"/>
      <c r="N229" s="143"/>
      <c r="O229" s="143"/>
      <c r="P229" s="121"/>
      <c r="Q229" s="121"/>
      <c r="R229" s="271"/>
      <c r="S229" s="121"/>
      <c r="T229" s="121"/>
      <c r="U229" s="121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7"/>
      <c r="DE229" s="127"/>
      <c r="DF229" s="127"/>
      <c r="DG229" s="127"/>
      <c r="DH229" s="127"/>
      <c r="DI229" s="127"/>
      <c r="DJ229" s="127"/>
      <c r="DK229" s="127"/>
      <c r="DL229" s="127"/>
      <c r="DM229" s="127"/>
      <c r="DN229" s="127"/>
      <c r="DO229" s="127"/>
      <c r="DP229" s="127"/>
      <c r="DQ229" s="127"/>
      <c r="DR229" s="127"/>
      <c r="DS229" s="127"/>
      <c r="DT229" s="127"/>
      <c r="DU229" s="127"/>
      <c r="DV229" s="127"/>
      <c r="DW229" s="127"/>
      <c r="DX229" s="127"/>
      <c r="DY229" s="127"/>
    </row>
    <row r="230" spans="1:129" s="133" customFormat="1" ht="39" customHeight="1">
      <c r="A230" s="49"/>
      <c r="B230" s="118"/>
      <c r="C230" s="119"/>
      <c r="D230" s="122"/>
      <c r="E230" s="122"/>
      <c r="F230" s="123"/>
      <c r="G230" s="141"/>
      <c r="H230" s="260"/>
      <c r="I230" s="141"/>
      <c r="J230" s="120"/>
      <c r="K230" s="121"/>
      <c r="L230" s="127"/>
      <c r="M230" s="142"/>
      <c r="N230" s="143"/>
      <c r="O230" s="143"/>
      <c r="P230" s="121"/>
      <c r="Q230" s="121"/>
      <c r="R230" s="271"/>
      <c r="S230" s="121"/>
      <c r="T230" s="121"/>
      <c r="U230" s="121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  <c r="BV230" s="127"/>
      <c r="BW230" s="127"/>
      <c r="BX230" s="127"/>
      <c r="BY230" s="127"/>
      <c r="BZ230" s="127"/>
      <c r="CA230" s="127"/>
      <c r="CB230" s="127"/>
      <c r="CC230" s="127"/>
      <c r="CD230" s="127"/>
      <c r="CE230" s="127"/>
      <c r="CF230" s="127"/>
      <c r="CG230" s="127"/>
      <c r="CH230" s="127"/>
      <c r="CI230" s="127"/>
      <c r="CJ230" s="127"/>
      <c r="CK230" s="127"/>
      <c r="CL230" s="127"/>
      <c r="CM230" s="127"/>
      <c r="CN230" s="127"/>
      <c r="CO230" s="127"/>
      <c r="CP230" s="127"/>
      <c r="CQ230" s="127"/>
      <c r="CR230" s="127"/>
      <c r="CS230" s="127"/>
      <c r="CT230" s="127"/>
      <c r="CU230" s="127"/>
      <c r="CV230" s="127"/>
      <c r="CW230" s="127"/>
      <c r="CX230" s="127"/>
      <c r="CY230" s="127"/>
      <c r="CZ230" s="127"/>
      <c r="DA230" s="127"/>
      <c r="DB230" s="127"/>
      <c r="DC230" s="127"/>
      <c r="DD230" s="127"/>
      <c r="DE230" s="127"/>
      <c r="DF230" s="127"/>
      <c r="DG230" s="127"/>
      <c r="DH230" s="127"/>
      <c r="DI230" s="127"/>
      <c r="DJ230" s="127"/>
      <c r="DK230" s="127"/>
      <c r="DL230" s="127"/>
      <c r="DM230" s="127"/>
      <c r="DN230" s="127"/>
      <c r="DO230" s="127"/>
      <c r="DP230" s="127"/>
      <c r="DQ230" s="127"/>
      <c r="DR230" s="127"/>
      <c r="DS230" s="127"/>
      <c r="DT230" s="127"/>
      <c r="DU230" s="127"/>
      <c r="DV230" s="127"/>
      <c r="DW230" s="127"/>
      <c r="DX230" s="127"/>
      <c r="DY230" s="127"/>
    </row>
    <row r="231" spans="1:129" s="133" customFormat="1" ht="39" customHeight="1">
      <c r="A231" s="49"/>
      <c r="B231" s="118"/>
      <c r="C231" s="119"/>
      <c r="D231" s="122"/>
      <c r="E231" s="122"/>
      <c r="F231" s="123"/>
      <c r="G231" s="141"/>
      <c r="H231" s="260"/>
      <c r="I231" s="141"/>
      <c r="J231" s="120"/>
      <c r="K231" s="121"/>
      <c r="L231" s="127"/>
      <c r="M231" s="142"/>
      <c r="N231" s="143"/>
      <c r="O231" s="143"/>
      <c r="P231" s="121"/>
      <c r="Q231" s="121"/>
      <c r="R231" s="271"/>
      <c r="S231" s="121"/>
      <c r="T231" s="121"/>
      <c r="U231" s="121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127"/>
      <c r="BX231" s="127"/>
      <c r="BY231" s="127"/>
      <c r="BZ231" s="127"/>
      <c r="CA231" s="127"/>
      <c r="CB231" s="127"/>
      <c r="CC231" s="127"/>
      <c r="CD231" s="127"/>
      <c r="CE231" s="127"/>
      <c r="CF231" s="127"/>
      <c r="CG231" s="127"/>
      <c r="CH231" s="127"/>
      <c r="CI231" s="127"/>
      <c r="CJ231" s="127"/>
      <c r="CK231" s="127"/>
      <c r="CL231" s="127"/>
      <c r="CM231" s="127"/>
      <c r="CN231" s="127"/>
      <c r="CO231" s="127"/>
      <c r="CP231" s="127"/>
      <c r="CQ231" s="127"/>
      <c r="CR231" s="127"/>
      <c r="CS231" s="127"/>
      <c r="CT231" s="127"/>
      <c r="CU231" s="127"/>
      <c r="CV231" s="127"/>
      <c r="CW231" s="127"/>
      <c r="CX231" s="127"/>
      <c r="CY231" s="127"/>
      <c r="CZ231" s="127"/>
      <c r="DA231" s="127"/>
      <c r="DB231" s="127"/>
      <c r="DC231" s="127"/>
      <c r="DD231" s="127"/>
      <c r="DE231" s="127"/>
      <c r="DF231" s="127"/>
      <c r="DG231" s="127"/>
      <c r="DH231" s="127"/>
      <c r="DI231" s="127"/>
      <c r="DJ231" s="127"/>
      <c r="DK231" s="127"/>
      <c r="DL231" s="127"/>
      <c r="DM231" s="127"/>
      <c r="DN231" s="127"/>
      <c r="DO231" s="127"/>
      <c r="DP231" s="127"/>
      <c r="DQ231" s="127"/>
      <c r="DR231" s="127"/>
      <c r="DS231" s="127"/>
      <c r="DT231" s="127"/>
      <c r="DU231" s="127"/>
      <c r="DV231" s="127"/>
      <c r="DW231" s="127"/>
      <c r="DX231" s="127"/>
      <c r="DY231" s="127"/>
    </row>
    <row r="232" spans="1:129" s="133" customFormat="1" ht="39" customHeight="1">
      <c r="A232" s="49"/>
      <c r="B232" s="118"/>
      <c r="C232" s="119"/>
      <c r="D232" s="127"/>
      <c r="E232" s="127"/>
      <c r="F232" s="141"/>
      <c r="G232" s="141"/>
      <c r="H232" s="260"/>
      <c r="I232" s="141"/>
      <c r="J232" s="120"/>
      <c r="K232" s="121"/>
      <c r="L232" s="127"/>
      <c r="M232" s="142"/>
      <c r="N232" s="143"/>
      <c r="O232" s="143"/>
      <c r="P232" s="121"/>
      <c r="Q232" s="121"/>
      <c r="R232" s="271"/>
      <c r="S232" s="121"/>
      <c r="T232" s="121"/>
      <c r="U232" s="121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127"/>
      <c r="BZ232" s="127"/>
      <c r="CA232" s="127"/>
      <c r="CB232" s="127"/>
      <c r="CC232" s="127"/>
      <c r="CD232" s="127"/>
      <c r="CE232" s="127"/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127"/>
      <c r="CU232" s="127"/>
      <c r="CV232" s="127"/>
      <c r="CW232" s="127"/>
      <c r="CX232" s="127"/>
      <c r="CY232" s="127"/>
      <c r="CZ232" s="127"/>
      <c r="DA232" s="127"/>
      <c r="DB232" s="127"/>
      <c r="DC232" s="127"/>
      <c r="DD232" s="127"/>
      <c r="DE232" s="127"/>
      <c r="DF232" s="127"/>
      <c r="DG232" s="127"/>
      <c r="DH232" s="127"/>
      <c r="DI232" s="127"/>
      <c r="DJ232" s="127"/>
      <c r="DK232" s="127"/>
      <c r="DL232" s="127"/>
      <c r="DM232" s="127"/>
      <c r="DN232" s="127"/>
      <c r="DO232" s="127"/>
      <c r="DP232" s="127"/>
      <c r="DQ232" s="127"/>
      <c r="DR232" s="127"/>
      <c r="DS232" s="127"/>
      <c r="DT232" s="127"/>
      <c r="DU232" s="127"/>
      <c r="DV232" s="127"/>
      <c r="DW232" s="127"/>
      <c r="DX232" s="127"/>
      <c r="DY232" s="127"/>
    </row>
    <row r="233" spans="4:26" ht="39" customHeight="1">
      <c r="D233" s="14"/>
      <c r="F233" s="398" t="s">
        <v>111</v>
      </c>
      <c r="G233" s="398"/>
      <c r="H233" s="263"/>
      <c r="I233" s="144" t="s">
        <v>0</v>
      </c>
      <c r="J233" s="4" t="s">
        <v>126</v>
      </c>
      <c r="K233" s="17">
        <v>41382</v>
      </c>
      <c r="L233" s="130"/>
      <c r="M233" s="130"/>
      <c r="N233" s="2"/>
      <c r="O233" s="2" t="s">
        <v>122</v>
      </c>
      <c r="P233" s="2" t="s">
        <v>122</v>
      </c>
      <c r="Q233" s="2"/>
      <c r="R233" s="189"/>
      <c r="S233" s="2"/>
      <c r="T233" s="2"/>
      <c r="U233" s="2" t="s">
        <v>122</v>
      </c>
      <c r="V233" s="2" t="s">
        <v>122</v>
      </c>
      <c r="W233" s="2"/>
      <c r="X233" s="2" t="s">
        <v>122</v>
      </c>
      <c r="Y233" s="130"/>
      <c r="Z233" s="130"/>
    </row>
    <row r="234" spans="4:39" ht="39" customHeight="1">
      <c r="D234" s="14"/>
      <c r="F234" s="398" t="s">
        <v>112</v>
      </c>
      <c r="G234" s="398"/>
      <c r="H234" s="263"/>
      <c r="I234" s="144" t="s">
        <v>1</v>
      </c>
      <c r="J234" s="4" t="s">
        <v>126</v>
      </c>
      <c r="K234" s="17">
        <v>50094</v>
      </c>
      <c r="L234" s="130"/>
      <c r="M234" s="130"/>
      <c r="N234" s="2"/>
      <c r="O234" s="2" t="s">
        <v>122</v>
      </c>
      <c r="P234" s="2" t="s">
        <v>122</v>
      </c>
      <c r="Q234" s="2"/>
      <c r="R234" s="189"/>
      <c r="S234" s="2"/>
      <c r="T234" s="2"/>
      <c r="U234" s="2" t="s">
        <v>122</v>
      </c>
      <c r="V234" s="2" t="s">
        <v>122</v>
      </c>
      <c r="W234" s="2"/>
      <c r="X234" s="2" t="s">
        <v>122</v>
      </c>
      <c r="Y234" s="130"/>
      <c r="Z234" s="130"/>
      <c r="AM234" s="145"/>
    </row>
    <row r="235" spans="4:26" ht="39" customHeight="1">
      <c r="D235" s="14"/>
      <c r="F235" s="398" t="s">
        <v>113</v>
      </c>
      <c r="G235" s="398"/>
      <c r="H235" s="263"/>
      <c r="I235" s="144" t="s">
        <v>2</v>
      </c>
      <c r="J235" s="4" t="s">
        <v>126</v>
      </c>
      <c r="K235" s="17">
        <v>17424</v>
      </c>
      <c r="L235" s="130"/>
      <c r="M235" s="130"/>
      <c r="N235" s="2"/>
      <c r="O235" s="2" t="s">
        <v>122</v>
      </c>
      <c r="P235" s="2" t="s">
        <v>122</v>
      </c>
      <c r="Q235" s="2"/>
      <c r="R235" s="189"/>
      <c r="S235" s="2"/>
      <c r="T235" s="2"/>
      <c r="U235" s="2" t="s">
        <v>122</v>
      </c>
      <c r="V235" s="2" t="s">
        <v>122</v>
      </c>
      <c r="W235" s="2"/>
      <c r="X235" s="2" t="s">
        <v>122</v>
      </c>
      <c r="Y235" s="130"/>
      <c r="Z235" s="130"/>
    </row>
    <row r="236" spans="4:26" ht="39" customHeight="1">
      <c r="D236" s="14"/>
      <c r="F236" s="398" t="s">
        <v>114</v>
      </c>
      <c r="G236" s="398"/>
      <c r="H236" s="263"/>
      <c r="I236" s="144" t="s">
        <v>3</v>
      </c>
      <c r="J236" s="4" t="s">
        <v>126</v>
      </c>
      <c r="K236" s="17">
        <v>2758.8</v>
      </c>
      <c r="L236" s="130"/>
      <c r="M236" s="129"/>
      <c r="N236" s="2"/>
      <c r="O236" s="2" t="s">
        <v>122</v>
      </c>
      <c r="P236" s="2"/>
      <c r="Q236" s="2"/>
      <c r="R236" s="189"/>
      <c r="S236" s="2"/>
      <c r="T236" s="2"/>
      <c r="U236" s="2" t="s">
        <v>122</v>
      </c>
      <c r="V236" s="2" t="s">
        <v>122</v>
      </c>
      <c r="W236" s="2"/>
      <c r="X236" s="2" t="s">
        <v>122</v>
      </c>
      <c r="Y236" s="130"/>
      <c r="Z236" s="130"/>
    </row>
    <row r="237" spans="4:26" ht="39" customHeight="1">
      <c r="D237" s="14"/>
      <c r="F237" s="398" t="s">
        <v>114</v>
      </c>
      <c r="G237" s="398"/>
      <c r="H237" s="263"/>
      <c r="I237" s="144" t="s">
        <v>4</v>
      </c>
      <c r="J237" s="4" t="s">
        <v>126</v>
      </c>
      <c r="K237" s="17">
        <v>931.7</v>
      </c>
      <c r="L237" s="130"/>
      <c r="M237" s="129"/>
      <c r="N237" s="2"/>
      <c r="O237" s="2" t="s">
        <v>122</v>
      </c>
      <c r="P237" s="2"/>
      <c r="Q237" s="2"/>
      <c r="R237" s="189"/>
      <c r="S237" s="2"/>
      <c r="T237" s="2"/>
      <c r="U237" s="2" t="s">
        <v>122</v>
      </c>
      <c r="V237" s="2" t="s">
        <v>122</v>
      </c>
      <c r="W237" s="2"/>
      <c r="X237" s="2" t="s">
        <v>122</v>
      </c>
      <c r="Y237" s="130"/>
      <c r="Z237" s="130"/>
    </row>
    <row r="238" spans="4:26" ht="39" customHeight="1">
      <c r="D238" s="14"/>
      <c r="F238" s="398" t="s">
        <v>115</v>
      </c>
      <c r="G238" s="398"/>
      <c r="H238" s="263"/>
      <c r="I238" s="146" t="s">
        <v>116</v>
      </c>
      <c r="J238" s="4" t="s">
        <v>126</v>
      </c>
      <c r="K238" s="17">
        <v>12718.91</v>
      </c>
      <c r="L238" s="130"/>
      <c r="M238" s="129"/>
      <c r="N238" s="2" t="s">
        <v>122</v>
      </c>
      <c r="O238" s="2"/>
      <c r="P238" s="2" t="s">
        <v>122</v>
      </c>
      <c r="Q238" s="2"/>
      <c r="R238" s="189"/>
      <c r="S238" s="2"/>
      <c r="T238" s="2"/>
      <c r="U238" s="2" t="s">
        <v>122</v>
      </c>
      <c r="V238" s="2"/>
      <c r="W238" s="2"/>
      <c r="X238" s="2" t="s">
        <v>122</v>
      </c>
      <c r="Y238" s="130"/>
      <c r="Z238" s="130"/>
    </row>
    <row r="239" spans="4:26" ht="39" customHeight="1">
      <c r="D239" s="14"/>
      <c r="F239" s="398" t="s">
        <v>117</v>
      </c>
      <c r="G239" s="395"/>
      <c r="H239" s="263"/>
      <c r="I239" s="144" t="s">
        <v>5</v>
      </c>
      <c r="J239" s="4" t="s">
        <v>126</v>
      </c>
      <c r="K239" s="17">
        <v>1466.23</v>
      </c>
      <c r="L239" s="130"/>
      <c r="M239" s="129"/>
      <c r="N239" s="2" t="s">
        <v>122</v>
      </c>
      <c r="O239" s="2"/>
      <c r="P239" s="2" t="s">
        <v>122</v>
      </c>
      <c r="Q239" s="2"/>
      <c r="R239" s="189"/>
      <c r="S239" s="2"/>
      <c r="T239" s="2"/>
      <c r="U239" s="2"/>
      <c r="V239" s="2"/>
      <c r="W239" s="2"/>
      <c r="X239" s="2" t="s">
        <v>122</v>
      </c>
      <c r="Y239" s="130"/>
      <c r="Z239" s="130"/>
    </row>
    <row r="240" spans="4:26" ht="39" customHeight="1">
      <c r="D240" s="14"/>
      <c r="F240" s="398" t="s">
        <v>118</v>
      </c>
      <c r="G240" s="395"/>
      <c r="H240" s="263"/>
      <c r="I240" s="144" t="s">
        <v>6</v>
      </c>
      <c r="J240" s="4" t="s">
        <v>126</v>
      </c>
      <c r="K240" s="17">
        <v>4840</v>
      </c>
      <c r="L240" s="130"/>
      <c r="M240" s="129"/>
      <c r="N240" s="2" t="s">
        <v>122</v>
      </c>
      <c r="O240" s="2"/>
      <c r="P240" s="2" t="s">
        <v>122</v>
      </c>
      <c r="Q240" s="2"/>
      <c r="R240" s="189"/>
      <c r="S240" s="2"/>
      <c r="T240" s="2"/>
      <c r="U240" s="2" t="s">
        <v>122</v>
      </c>
      <c r="V240" s="2"/>
      <c r="W240" s="2"/>
      <c r="X240" s="2" t="s">
        <v>122</v>
      </c>
      <c r="Y240" s="130"/>
      <c r="Z240" s="130"/>
    </row>
    <row r="241" spans="4:26" ht="39" customHeight="1">
      <c r="D241" s="14"/>
      <c r="F241" s="398" t="s">
        <v>119</v>
      </c>
      <c r="G241" s="395"/>
      <c r="H241" s="263"/>
      <c r="I241" s="144" t="s">
        <v>7</v>
      </c>
      <c r="J241" s="4" t="s">
        <v>126</v>
      </c>
      <c r="K241" s="17">
        <v>579.35</v>
      </c>
      <c r="L241" s="130"/>
      <c r="M241" s="129"/>
      <c r="N241" s="2" t="s">
        <v>122</v>
      </c>
      <c r="O241" s="2"/>
      <c r="P241" s="2"/>
      <c r="Q241" s="2"/>
      <c r="R241" s="189"/>
      <c r="S241" s="2"/>
      <c r="T241" s="2"/>
      <c r="U241" s="2"/>
      <c r="V241" s="2"/>
      <c r="W241" s="2"/>
      <c r="X241" s="2" t="s">
        <v>122</v>
      </c>
      <c r="Y241" s="130"/>
      <c r="Z241" s="130"/>
    </row>
    <row r="242" spans="4:26" ht="39" customHeight="1">
      <c r="D242" s="14"/>
      <c r="F242" s="398" t="s">
        <v>120</v>
      </c>
      <c r="G242" s="395"/>
      <c r="H242" s="263"/>
      <c r="I242" s="144" t="s">
        <v>8</v>
      </c>
      <c r="J242" s="4" t="s">
        <v>126</v>
      </c>
      <c r="K242" s="17">
        <v>1251.28</v>
      </c>
      <c r="L242" s="130"/>
      <c r="M242" s="129"/>
      <c r="N242" s="2"/>
      <c r="O242" s="2" t="s">
        <v>122</v>
      </c>
      <c r="P242" s="2"/>
      <c r="Q242" s="2"/>
      <c r="R242" s="189"/>
      <c r="S242" s="2"/>
      <c r="T242" s="2"/>
      <c r="U242" s="2" t="s">
        <v>122</v>
      </c>
      <c r="V242" s="2" t="s">
        <v>122</v>
      </c>
      <c r="W242" s="2"/>
      <c r="X242" s="2" t="s">
        <v>122</v>
      </c>
      <c r="Y242" s="130"/>
      <c r="Z242" s="130"/>
    </row>
    <row r="243" spans="4:26" ht="39" customHeight="1">
      <c r="D243" s="14"/>
      <c r="F243" s="378" t="s">
        <v>9</v>
      </c>
      <c r="G243" s="395"/>
      <c r="H243" s="263"/>
      <c r="I243" s="144" t="s">
        <v>10</v>
      </c>
      <c r="J243" s="4" t="s">
        <v>126</v>
      </c>
      <c r="K243" s="17">
        <v>6930.14</v>
      </c>
      <c r="L243" s="130"/>
      <c r="M243" s="129"/>
      <c r="N243" s="2" t="s">
        <v>122</v>
      </c>
      <c r="O243" s="2" t="s">
        <v>122</v>
      </c>
      <c r="P243" s="2"/>
      <c r="Q243" s="2"/>
      <c r="R243" s="189"/>
      <c r="S243" s="2"/>
      <c r="T243" s="2"/>
      <c r="U243" s="2" t="s">
        <v>122</v>
      </c>
      <c r="V243" s="2" t="s">
        <v>122</v>
      </c>
      <c r="W243" s="2"/>
      <c r="X243" s="2" t="s">
        <v>122</v>
      </c>
      <c r="Y243" s="130"/>
      <c r="Z243" s="130"/>
    </row>
    <row r="244" spans="4:26" ht="39" customHeight="1">
      <c r="D244" s="14"/>
      <c r="F244" s="378" t="s">
        <v>11</v>
      </c>
      <c r="G244" s="395"/>
      <c r="H244" s="263"/>
      <c r="I244" s="144" t="s">
        <v>12</v>
      </c>
      <c r="J244" s="4" t="s">
        <v>126</v>
      </c>
      <c r="K244" s="17">
        <v>8946.83</v>
      </c>
      <c r="L244" s="130"/>
      <c r="M244" s="129"/>
      <c r="N244" s="2" t="s">
        <v>122</v>
      </c>
      <c r="O244" s="2" t="s">
        <v>122</v>
      </c>
      <c r="P244" s="2"/>
      <c r="Q244" s="2"/>
      <c r="R244" s="189"/>
      <c r="S244" s="2"/>
      <c r="T244" s="2"/>
      <c r="U244" s="2" t="s">
        <v>122</v>
      </c>
      <c r="V244" s="2" t="s">
        <v>122</v>
      </c>
      <c r="W244" s="2"/>
      <c r="X244" s="2" t="s">
        <v>122</v>
      </c>
      <c r="Y244" s="130"/>
      <c r="Z244" s="130"/>
    </row>
    <row r="245" spans="4:26" ht="39" customHeight="1">
      <c r="D245" s="14"/>
      <c r="F245" s="398" t="s">
        <v>121</v>
      </c>
      <c r="G245" s="395"/>
      <c r="H245" s="263"/>
      <c r="I245" s="144" t="s">
        <v>13</v>
      </c>
      <c r="J245" s="4" t="s">
        <v>126</v>
      </c>
      <c r="K245" s="17">
        <v>1960.46</v>
      </c>
      <c r="L245" s="130"/>
      <c r="M245" s="129"/>
      <c r="N245" s="2" t="s">
        <v>122</v>
      </c>
      <c r="O245" s="2" t="s">
        <v>122</v>
      </c>
      <c r="P245" s="2"/>
      <c r="Q245" s="2"/>
      <c r="R245" s="189"/>
      <c r="S245" s="2"/>
      <c r="T245" s="2"/>
      <c r="U245" s="2" t="s">
        <v>122</v>
      </c>
      <c r="V245" s="2" t="s">
        <v>122</v>
      </c>
      <c r="W245" s="2"/>
      <c r="X245" s="2" t="s">
        <v>122</v>
      </c>
      <c r="Y245" s="130"/>
      <c r="Z245" s="130"/>
    </row>
    <row r="246" spans="4:26" ht="39" customHeight="1">
      <c r="D246" s="14"/>
      <c r="F246" s="378" t="s">
        <v>14</v>
      </c>
      <c r="G246" s="395"/>
      <c r="H246" s="263"/>
      <c r="I246" s="144" t="s">
        <v>15</v>
      </c>
      <c r="J246" s="4" t="s">
        <v>126</v>
      </c>
      <c r="K246" s="17">
        <v>3536.28</v>
      </c>
      <c r="L246" s="130"/>
      <c r="M246" s="129"/>
      <c r="N246" s="2" t="s">
        <v>122</v>
      </c>
      <c r="O246" s="2" t="s">
        <v>122</v>
      </c>
      <c r="P246" s="2"/>
      <c r="Q246" s="2"/>
      <c r="R246" s="189"/>
      <c r="S246" s="2"/>
      <c r="T246" s="2"/>
      <c r="U246" s="2" t="s">
        <v>122</v>
      </c>
      <c r="V246" s="2" t="s">
        <v>122</v>
      </c>
      <c r="W246" s="2"/>
      <c r="X246" s="2" t="s">
        <v>122</v>
      </c>
      <c r="Y246" s="130"/>
      <c r="Z246" s="130"/>
    </row>
    <row r="247" spans="4:26" ht="39" customHeight="1">
      <c r="D247" s="14"/>
      <c r="F247" s="378" t="s">
        <v>16</v>
      </c>
      <c r="G247" s="395"/>
      <c r="H247" s="263"/>
      <c r="I247" s="144" t="s">
        <v>17</v>
      </c>
      <c r="J247" s="4" t="s">
        <v>126</v>
      </c>
      <c r="K247" s="17">
        <v>9799.84</v>
      </c>
      <c r="L247" s="130"/>
      <c r="M247" s="129"/>
      <c r="N247" s="2" t="s">
        <v>122</v>
      </c>
      <c r="O247" s="2" t="s">
        <v>122</v>
      </c>
      <c r="P247" s="2"/>
      <c r="Q247" s="2"/>
      <c r="R247" s="189"/>
      <c r="S247" s="2"/>
      <c r="T247" s="2"/>
      <c r="U247" s="2" t="s">
        <v>122</v>
      </c>
      <c r="V247" s="2" t="s">
        <v>122</v>
      </c>
      <c r="W247" s="2"/>
      <c r="X247" s="2" t="s">
        <v>122</v>
      </c>
      <c r="Y247" s="130"/>
      <c r="Z247" s="130"/>
    </row>
    <row r="248" spans="4:26" ht="39" customHeight="1">
      <c r="D248" s="14"/>
      <c r="F248" s="378" t="s">
        <v>18</v>
      </c>
      <c r="G248" s="378"/>
      <c r="H248" s="263"/>
      <c r="I248" s="144" t="s">
        <v>19</v>
      </c>
      <c r="J248" s="4" t="s">
        <v>126</v>
      </c>
      <c r="K248" s="17">
        <v>1313.76</v>
      </c>
      <c r="L248" s="130"/>
      <c r="M248" s="129"/>
      <c r="N248" s="2" t="s">
        <v>122</v>
      </c>
      <c r="O248" s="2" t="s">
        <v>122</v>
      </c>
      <c r="P248" s="2"/>
      <c r="Q248" s="2"/>
      <c r="R248" s="189"/>
      <c r="S248" s="2"/>
      <c r="T248" s="2"/>
      <c r="U248" s="2" t="s">
        <v>122</v>
      </c>
      <c r="V248" s="2" t="s">
        <v>122</v>
      </c>
      <c r="W248" s="2"/>
      <c r="X248" s="2" t="s">
        <v>122</v>
      </c>
      <c r="Y248" s="130"/>
      <c r="Z248" s="130"/>
    </row>
    <row r="249" spans="4:26" ht="39" customHeight="1">
      <c r="D249" s="14"/>
      <c r="F249" s="378" t="s">
        <v>20</v>
      </c>
      <c r="G249" s="378"/>
      <c r="H249" s="263"/>
      <c r="I249" s="144" t="s">
        <v>21</v>
      </c>
      <c r="J249" s="4" t="s">
        <v>126</v>
      </c>
      <c r="K249" s="17">
        <v>1225.95</v>
      </c>
      <c r="L249" s="130"/>
      <c r="M249" s="129"/>
      <c r="N249" s="2" t="s">
        <v>122</v>
      </c>
      <c r="O249" s="2" t="s">
        <v>122</v>
      </c>
      <c r="P249" s="2"/>
      <c r="Q249" s="2"/>
      <c r="R249" s="189"/>
      <c r="S249" s="2"/>
      <c r="T249" s="2"/>
      <c r="U249" s="2" t="s">
        <v>122</v>
      </c>
      <c r="V249" s="2" t="s">
        <v>122</v>
      </c>
      <c r="W249" s="2"/>
      <c r="X249" s="2" t="s">
        <v>122</v>
      </c>
      <c r="Y249" s="130"/>
      <c r="Z249" s="130"/>
    </row>
    <row r="250" spans="4:26" ht="39" customHeight="1">
      <c r="D250" s="14"/>
      <c r="F250" s="378" t="s">
        <v>22</v>
      </c>
      <c r="G250" s="378"/>
      <c r="H250" s="263"/>
      <c r="I250" s="144" t="s">
        <v>23</v>
      </c>
      <c r="J250" s="4" t="s">
        <v>126</v>
      </c>
      <c r="K250" s="17">
        <v>2391.48</v>
      </c>
      <c r="L250" s="130"/>
      <c r="M250" s="129"/>
      <c r="N250" s="2" t="s">
        <v>122</v>
      </c>
      <c r="O250" s="2" t="s">
        <v>122</v>
      </c>
      <c r="P250" s="2"/>
      <c r="Q250" s="2"/>
      <c r="R250" s="189"/>
      <c r="S250" s="2"/>
      <c r="T250" s="2"/>
      <c r="U250" s="2" t="s">
        <v>122</v>
      </c>
      <c r="V250" s="2" t="s">
        <v>122</v>
      </c>
      <c r="W250" s="2"/>
      <c r="X250" s="2" t="s">
        <v>122</v>
      </c>
      <c r="Y250" s="130"/>
      <c r="Z250" s="130"/>
    </row>
    <row r="251" spans="4:26" ht="39" customHeight="1">
      <c r="D251" s="14"/>
      <c r="F251" s="130"/>
      <c r="G251" s="110"/>
      <c r="H251" s="266"/>
      <c r="I251" s="67"/>
      <c r="J251" s="10"/>
      <c r="K251" s="18">
        <f>SUM(K233:K250)</f>
        <v>169551.01000000004</v>
      </c>
      <c r="L251" s="130"/>
      <c r="M251" s="129"/>
      <c r="N251" s="10"/>
      <c r="O251" s="10"/>
      <c r="P251" s="22"/>
      <c r="Q251" s="22"/>
      <c r="R251" s="186"/>
      <c r="S251" s="22"/>
      <c r="T251" s="22"/>
      <c r="U251" s="22"/>
      <c r="V251" s="10"/>
      <c r="W251" s="10"/>
      <c r="X251" s="10"/>
      <c r="Y251" s="130"/>
      <c r="Z251" s="130"/>
    </row>
    <row r="252" spans="4:26" ht="39" customHeight="1">
      <c r="D252" s="14"/>
      <c r="F252" s="378" t="s">
        <v>24</v>
      </c>
      <c r="G252" s="395"/>
      <c r="H252" s="267"/>
      <c r="I252" s="144" t="s">
        <v>25</v>
      </c>
      <c r="J252" s="4" t="s">
        <v>126</v>
      </c>
      <c r="K252" s="17">
        <v>50000</v>
      </c>
      <c r="L252" s="130"/>
      <c r="M252" s="129"/>
      <c r="N252" s="2" t="s">
        <v>122</v>
      </c>
      <c r="O252" s="2" t="s">
        <v>122</v>
      </c>
      <c r="P252" s="2" t="s">
        <v>122</v>
      </c>
      <c r="Q252" s="2"/>
      <c r="R252" s="189"/>
      <c r="S252" s="2"/>
      <c r="T252" s="2"/>
      <c r="U252" s="2" t="s">
        <v>122</v>
      </c>
      <c r="V252" s="2" t="s">
        <v>122</v>
      </c>
      <c r="W252" s="2"/>
      <c r="X252" s="2" t="s">
        <v>122</v>
      </c>
      <c r="Y252" s="130"/>
      <c r="Z252" s="130"/>
    </row>
    <row r="253" spans="4:26" ht="39" customHeight="1">
      <c r="D253" s="14"/>
      <c r="F253" s="378" t="s">
        <v>26</v>
      </c>
      <c r="G253" s="395"/>
      <c r="H253" s="267"/>
      <c r="I253" s="144" t="s">
        <v>27</v>
      </c>
      <c r="J253" s="4" t="s">
        <v>126</v>
      </c>
      <c r="K253" s="17">
        <v>9700</v>
      </c>
      <c r="L253" s="130"/>
      <c r="M253" s="129"/>
      <c r="N253" s="2" t="s">
        <v>122</v>
      </c>
      <c r="O253" s="2" t="s">
        <v>122</v>
      </c>
      <c r="P253" s="2" t="s">
        <v>122</v>
      </c>
      <c r="Q253" s="2"/>
      <c r="R253" s="189"/>
      <c r="S253" s="2"/>
      <c r="T253" s="2"/>
      <c r="U253" s="2" t="s">
        <v>122</v>
      </c>
      <c r="V253" s="2" t="s">
        <v>122</v>
      </c>
      <c r="W253" s="2"/>
      <c r="X253" s="2" t="s">
        <v>122</v>
      </c>
      <c r="Y253" s="130"/>
      <c r="Z253" s="130"/>
    </row>
    <row r="254" spans="4:26" ht="39" customHeight="1">
      <c r="D254" s="14"/>
      <c r="F254" s="378" t="s">
        <v>28</v>
      </c>
      <c r="G254" s="395"/>
      <c r="H254" s="267"/>
      <c r="I254" s="144" t="s">
        <v>29</v>
      </c>
      <c r="J254" s="4" t="s">
        <v>126</v>
      </c>
      <c r="K254" s="17">
        <v>13250</v>
      </c>
      <c r="L254" s="130"/>
      <c r="M254" s="129"/>
      <c r="N254" s="2" t="s">
        <v>122</v>
      </c>
      <c r="O254" s="2" t="s">
        <v>122</v>
      </c>
      <c r="P254" s="2" t="s">
        <v>122</v>
      </c>
      <c r="Q254" s="2"/>
      <c r="R254" s="189"/>
      <c r="S254" s="2"/>
      <c r="T254" s="2"/>
      <c r="U254" s="2" t="s">
        <v>122</v>
      </c>
      <c r="V254" s="2" t="s">
        <v>122</v>
      </c>
      <c r="W254" s="2"/>
      <c r="X254" s="2" t="s">
        <v>122</v>
      </c>
      <c r="Y254" s="130"/>
      <c r="Z254" s="130"/>
    </row>
    <row r="255" spans="4:26" ht="39" customHeight="1">
      <c r="D255" s="14"/>
      <c r="F255" s="378" t="s">
        <v>30</v>
      </c>
      <c r="G255" s="395"/>
      <c r="H255" s="267"/>
      <c r="I255" s="146" t="s">
        <v>123</v>
      </c>
      <c r="J255" s="4" t="s">
        <v>126</v>
      </c>
      <c r="K255" s="17">
        <v>40000</v>
      </c>
      <c r="L255" s="130"/>
      <c r="M255" s="129"/>
      <c r="N255" s="2" t="s">
        <v>122</v>
      </c>
      <c r="O255" s="2" t="s">
        <v>122</v>
      </c>
      <c r="P255" s="2" t="s">
        <v>122</v>
      </c>
      <c r="Q255" s="2"/>
      <c r="R255" s="189"/>
      <c r="S255" s="2"/>
      <c r="T255" s="2"/>
      <c r="U255" s="2" t="s">
        <v>122</v>
      </c>
      <c r="V255" s="2" t="s">
        <v>122</v>
      </c>
      <c r="W255" s="2" t="s">
        <v>122</v>
      </c>
      <c r="X255" s="2" t="s">
        <v>122</v>
      </c>
      <c r="Y255" s="130"/>
      <c r="Z255" s="130"/>
    </row>
    <row r="256" spans="4:26" ht="39" customHeight="1">
      <c r="D256" s="14"/>
      <c r="F256" s="378" t="s">
        <v>31</v>
      </c>
      <c r="G256" s="395"/>
      <c r="H256" s="267"/>
      <c r="I256" s="144" t="s">
        <v>32</v>
      </c>
      <c r="J256" s="4" t="s">
        <v>126</v>
      </c>
      <c r="K256" s="17">
        <v>1210</v>
      </c>
      <c r="L256" s="130"/>
      <c r="M256" s="129"/>
      <c r="N256" s="2" t="s">
        <v>122</v>
      </c>
      <c r="O256" s="2" t="s">
        <v>122</v>
      </c>
      <c r="P256" s="2"/>
      <c r="Q256" s="2"/>
      <c r="R256" s="189"/>
      <c r="S256" s="2"/>
      <c r="T256" s="2"/>
      <c r="U256" s="2" t="s">
        <v>122</v>
      </c>
      <c r="V256" s="2"/>
      <c r="W256" s="2"/>
      <c r="X256" s="2" t="s">
        <v>122</v>
      </c>
      <c r="Y256" s="130"/>
      <c r="Z256" s="130"/>
    </row>
    <row r="257" spans="4:26" ht="39" customHeight="1">
      <c r="D257" s="14"/>
      <c r="F257" s="378" t="s">
        <v>33</v>
      </c>
      <c r="G257" s="395"/>
      <c r="H257" s="267"/>
      <c r="I257" s="144" t="s">
        <v>34</v>
      </c>
      <c r="J257" s="4" t="s">
        <v>126</v>
      </c>
      <c r="K257" s="17">
        <v>12000</v>
      </c>
      <c r="L257" s="130"/>
      <c r="M257" s="129"/>
      <c r="N257" s="2" t="s">
        <v>122</v>
      </c>
      <c r="O257" s="2" t="s">
        <v>122</v>
      </c>
      <c r="P257" s="2"/>
      <c r="Q257" s="2"/>
      <c r="R257" s="189"/>
      <c r="S257" s="2"/>
      <c r="T257" s="2"/>
      <c r="U257" s="2" t="s">
        <v>122</v>
      </c>
      <c r="V257" s="2"/>
      <c r="W257" s="2"/>
      <c r="X257" s="2" t="s">
        <v>122</v>
      </c>
      <c r="Y257" s="130"/>
      <c r="Z257" s="130"/>
    </row>
    <row r="258" spans="4:26" ht="39" customHeight="1">
      <c r="D258" s="14"/>
      <c r="F258" s="378" t="s">
        <v>35</v>
      </c>
      <c r="G258" s="395"/>
      <c r="H258" s="267"/>
      <c r="I258" s="146" t="s">
        <v>124</v>
      </c>
      <c r="J258" s="4" t="s">
        <v>126</v>
      </c>
      <c r="K258" s="17">
        <v>10000</v>
      </c>
      <c r="L258" s="130"/>
      <c r="M258" s="129"/>
      <c r="N258" s="2" t="s">
        <v>122</v>
      </c>
      <c r="O258" s="2" t="s">
        <v>122</v>
      </c>
      <c r="P258" s="2"/>
      <c r="Q258" s="2"/>
      <c r="R258" s="189"/>
      <c r="S258" s="2"/>
      <c r="T258" s="2"/>
      <c r="U258" s="2" t="s">
        <v>122</v>
      </c>
      <c r="V258" s="2" t="s">
        <v>122</v>
      </c>
      <c r="W258" s="2"/>
      <c r="X258" s="2" t="s">
        <v>122</v>
      </c>
      <c r="Y258" s="130"/>
      <c r="Z258" s="130"/>
    </row>
    <row r="259" spans="4:26" ht="39" customHeight="1">
      <c r="D259" s="14"/>
      <c r="F259" s="378" t="s">
        <v>36</v>
      </c>
      <c r="G259" s="395"/>
      <c r="H259" s="267"/>
      <c r="I259" s="144" t="s">
        <v>37</v>
      </c>
      <c r="J259" s="4" t="s">
        <v>126</v>
      </c>
      <c r="K259" s="17">
        <v>7000</v>
      </c>
      <c r="L259" s="130"/>
      <c r="M259" s="129"/>
      <c r="N259" s="2" t="s">
        <v>122</v>
      </c>
      <c r="O259" s="2" t="s">
        <v>122</v>
      </c>
      <c r="P259" s="2"/>
      <c r="Q259" s="2"/>
      <c r="R259" s="189"/>
      <c r="S259" s="2"/>
      <c r="T259" s="2"/>
      <c r="U259" s="2"/>
      <c r="V259" s="2" t="s">
        <v>122</v>
      </c>
      <c r="W259" s="2"/>
      <c r="X259" s="2" t="s">
        <v>122</v>
      </c>
      <c r="Y259" s="130"/>
      <c r="Z259" s="130"/>
    </row>
    <row r="260" spans="4:26" ht="39" customHeight="1">
      <c r="D260" s="14"/>
      <c r="F260" s="378" t="s">
        <v>38</v>
      </c>
      <c r="G260" s="395"/>
      <c r="H260" s="267"/>
      <c r="I260" s="144" t="s">
        <v>39</v>
      </c>
      <c r="J260" s="4" t="s">
        <v>126</v>
      </c>
      <c r="K260" s="17">
        <v>10000</v>
      </c>
      <c r="L260" s="130"/>
      <c r="M260" s="129"/>
      <c r="N260" s="2" t="s">
        <v>122</v>
      </c>
      <c r="O260" s="2" t="s">
        <v>122</v>
      </c>
      <c r="P260" s="2"/>
      <c r="Q260" s="2"/>
      <c r="R260" s="189"/>
      <c r="S260" s="2"/>
      <c r="T260" s="2"/>
      <c r="U260" s="2" t="s">
        <v>122</v>
      </c>
      <c r="V260" s="2" t="s">
        <v>122</v>
      </c>
      <c r="W260" s="2"/>
      <c r="X260" s="2" t="s">
        <v>122</v>
      </c>
      <c r="Y260" s="130"/>
      <c r="Z260" s="130"/>
    </row>
    <row r="261" spans="4:26" ht="39" customHeight="1" thickBot="1">
      <c r="D261" s="14"/>
      <c r="F261" s="393" t="s">
        <v>125</v>
      </c>
      <c r="G261" s="394"/>
      <c r="H261" s="268"/>
      <c r="I261" s="147" t="s">
        <v>40</v>
      </c>
      <c r="J261" s="4" t="s">
        <v>126</v>
      </c>
      <c r="K261" s="17">
        <v>7260</v>
      </c>
      <c r="L261" s="130"/>
      <c r="M261" s="129"/>
      <c r="N261" s="2" t="s">
        <v>122</v>
      </c>
      <c r="O261" s="2"/>
      <c r="P261" s="2"/>
      <c r="Q261" s="2"/>
      <c r="R261" s="189"/>
      <c r="S261" s="2"/>
      <c r="T261" s="2"/>
      <c r="U261" s="2" t="s">
        <v>122</v>
      </c>
      <c r="V261" s="2"/>
      <c r="W261" s="2"/>
      <c r="X261" s="2" t="s">
        <v>122</v>
      </c>
      <c r="Y261" s="130"/>
      <c r="Z261" s="130"/>
    </row>
    <row r="262" spans="4:26" ht="39" customHeight="1" thickBot="1" thickTop="1">
      <c r="D262" s="14"/>
      <c r="F262" s="391" t="s">
        <v>41</v>
      </c>
      <c r="G262" s="392"/>
      <c r="H262" s="269"/>
      <c r="I262" s="148" t="s">
        <v>42</v>
      </c>
      <c r="J262" s="51" t="s">
        <v>126</v>
      </c>
      <c r="K262" s="17">
        <v>4000</v>
      </c>
      <c r="L262" s="130"/>
      <c r="M262" s="129"/>
      <c r="N262" s="2" t="s">
        <v>122</v>
      </c>
      <c r="O262" s="2" t="s">
        <v>122</v>
      </c>
      <c r="P262" s="2"/>
      <c r="Q262" s="2"/>
      <c r="R262" s="189"/>
      <c r="S262" s="2"/>
      <c r="T262" s="2"/>
      <c r="U262" s="2"/>
      <c r="V262" s="2" t="s">
        <v>122</v>
      </c>
      <c r="W262" s="2"/>
      <c r="X262" s="2" t="s">
        <v>122</v>
      </c>
      <c r="Y262" s="130"/>
      <c r="Z262" s="130"/>
    </row>
    <row r="263" spans="4:26" ht="39" customHeight="1" thickTop="1">
      <c r="D263" s="14"/>
      <c r="F263" s="390"/>
      <c r="G263" s="390"/>
      <c r="H263" s="390"/>
      <c r="I263" s="389"/>
      <c r="J263" s="389"/>
      <c r="K263" s="18">
        <f>SUM(K252:K262)</f>
        <v>164420</v>
      </c>
      <c r="L263" s="130"/>
      <c r="M263" s="129"/>
      <c r="N263" s="12"/>
      <c r="O263" s="12"/>
      <c r="P263" s="171"/>
      <c r="Q263" s="171"/>
      <c r="R263" s="272"/>
      <c r="S263" s="171"/>
      <c r="T263" s="171"/>
      <c r="U263" s="171"/>
      <c r="V263" s="12"/>
      <c r="W263" s="12"/>
      <c r="X263" s="12"/>
      <c r="Y263" s="130"/>
      <c r="Z263" s="130"/>
    </row>
    <row r="264" spans="4:26" ht="39" customHeight="1">
      <c r="D264" s="14"/>
      <c r="F264" s="389" t="s">
        <v>164</v>
      </c>
      <c r="G264" s="389"/>
      <c r="H264" s="389"/>
      <c r="I264" s="389"/>
      <c r="J264" s="389"/>
      <c r="K264" s="18">
        <f>K251+K263</f>
        <v>333971.01</v>
      </c>
      <c r="L264" s="130"/>
      <c r="M264" s="129"/>
      <c r="N264" s="11"/>
      <c r="O264" s="11"/>
      <c r="P264" s="172"/>
      <c r="Q264" s="172"/>
      <c r="R264" s="273"/>
      <c r="S264" s="172"/>
      <c r="T264" s="172"/>
      <c r="U264" s="172"/>
      <c r="V264" s="11"/>
      <c r="W264" s="11"/>
      <c r="X264" s="11"/>
      <c r="Y264" s="130"/>
      <c r="Z264" s="130"/>
    </row>
    <row r="265" spans="4:11" ht="39" customHeight="1">
      <c r="D265" s="14"/>
      <c r="F265" s="149"/>
      <c r="G265" s="128"/>
      <c r="I265" s="14"/>
      <c r="J265" s="13"/>
      <c r="K265" s="19"/>
    </row>
    <row r="266" spans="4:11" ht="39" customHeight="1">
      <c r="D266" s="14"/>
      <c r="F266" s="149"/>
      <c r="G266" s="128"/>
      <c r="H266" s="270" t="e">
        <f>SUM(F213,F210,F208,F207,F205,F203)+SUM(F190:F199)+SUM(#REF!,F187,F186,F185,F184,F179,F178,F177,F169,F170,F171,F172,F173,F174,F138,F141,F146,F147,F151,F157,F167,F168)+SUM(F135,F133,F132,F131,F130,F127,F126,F125,F124,F123,F122,F121,F120)+SUM(F119,F118,F117,F82,F71,F81,F70,F69,F68,F66,F65,F56,F55,F54,F53,F52,F49)+SUM(F47,F39,F38,F37,F35,F34,F33,F32,F31,F30,F29,F23,F22,F21)+SUM(F20,F19,F18,F17,F16,F15,F14,F13,F12,F11)+SUM(F10,F8,F7,F6)</f>
        <v>#REF!</v>
      </c>
      <c r="I266" s="14"/>
      <c r="J266" s="13"/>
      <c r="K266" s="19"/>
    </row>
    <row r="267" ht="39" customHeight="1">
      <c r="D267" s="14"/>
    </row>
    <row r="268" ht="39" customHeight="1">
      <c r="D268" s="14"/>
    </row>
    <row r="269" ht="39" customHeight="1">
      <c r="D269" s="14"/>
    </row>
    <row r="270" ht="39" customHeight="1">
      <c r="D270" s="14"/>
    </row>
    <row r="271" ht="39" customHeight="1">
      <c r="D271" s="14"/>
    </row>
    <row r="272" ht="39" customHeight="1">
      <c r="D272" s="14"/>
    </row>
    <row r="273" ht="39" customHeight="1">
      <c r="D273" s="14"/>
    </row>
    <row r="274" ht="39" customHeight="1">
      <c r="D274" s="14"/>
    </row>
    <row r="275" ht="39" customHeight="1">
      <c r="D275" s="14"/>
    </row>
    <row r="276" ht="39" customHeight="1">
      <c r="D276" s="14"/>
    </row>
    <row r="277" ht="39" customHeight="1">
      <c r="D277" s="14"/>
    </row>
    <row r="278" ht="39" customHeight="1">
      <c r="D278" s="14"/>
    </row>
    <row r="279" ht="39" customHeight="1">
      <c r="D279" s="14"/>
    </row>
    <row r="280" ht="39" customHeight="1">
      <c r="D280" s="14"/>
    </row>
    <row r="281" ht="39" customHeight="1">
      <c r="D281" s="14"/>
    </row>
    <row r="282" ht="39" customHeight="1">
      <c r="D282" s="14"/>
    </row>
    <row r="283" ht="39" customHeight="1">
      <c r="D283" s="14"/>
    </row>
    <row r="284" ht="39" customHeight="1">
      <c r="D284" s="14"/>
    </row>
    <row r="285" ht="39" customHeight="1">
      <c r="D285" s="14"/>
    </row>
    <row r="286" ht="39" customHeight="1">
      <c r="D286" s="14"/>
    </row>
    <row r="287" ht="39" customHeight="1">
      <c r="D287" s="14"/>
    </row>
    <row r="288" ht="39" customHeight="1">
      <c r="D288" s="14"/>
    </row>
    <row r="289" ht="39" customHeight="1">
      <c r="D289" s="14"/>
    </row>
    <row r="290" ht="39" customHeight="1">
      <c r="D290" s="14"/>
    </row>
    <row r="291" ht="39" customHeight="1">
      <c r="D291" s="14"/>
    </row>
    <row r="292" ht="39" customHeight="1">
      <c r="D292" s="14"/>
    </row>
    <row r="293" ht="39" customHeight="1">
      <c r="D293" s="14"/>
    </row>
    <row r="294" ht="39" customHeight="1">
      <c r="D294" s="14"/>
    </row>
    <row r="295" ht="39" customHeight="1">
      <c r="D295" s="14"/>
    </row>
    <row r="296" ht="39" customHeight="1">
      <c r="D296" s="14"/>
    </row>
    <row r="297" ht="39" customHeight="1">
      <c r="D297" s="14"/>
    </row>
    <row r="298" ht="39" customHeight="1">
      <c r="D298" s="14"/>
    </row>
    <row r="299" ht="39" customHeight="1">
      <c r="D299" s="14"/>
    </row>
    <row r="300" ht="39" customHeight="1">
      <c r="D300" s="14"/>
    </row>
    <row r="301" ht="39" customHeight="1">
      <c r="D301" s="14"/>
    </row>
    <row r="302" ht="39" customHeight="1">
      <c r="D302" s="14"/>
    </row>
    <row r="303" ht="39" customHeight="1">
      <c r="D303" s="14"/>
    </row>
    <row r="304" ht="39" customHeight="1">
      <c r="D304" s="14"/>
    </row>
    <row r="305" ht="39" customHeight="1">
      <c r="D305" s="14"/>
    </row>
    <row r="306" ht="39" customHeight="1">
      <c r="D306" s="14"/>
    </row>
    <row r="307" ht="39" customHeight="1">
      <c r="D307" s="14"/>
    </row>
    <row r="308" ht="39" customHeight="1">
      <c r="D308" s="14"/>
    </row>
    <row r="309" ht="39" customHeight="1">
      <c r="D309" s="14"/>
    </row>
    <row r="310" ht="39" customHeight="1">
      <c r="D310" s="14"/>
    </row>
    <row r="311" ht="39" customHeight="1">
      <c r="D311" s="14"/>
    </row>
    <row r="312" ht="39" customHeight="1">
      <c r="D312" s="14"/>
    </row>
    <row r="313" ht="39" customHeight="1">
      <c r="D313" s="14"/>
    </row>
    <row r="314" ht="39" customHeight="1">
      <c r="D314" s="14"/>
    </row>
    <row r="315" ht="39" customHeight="1">
      <c r="D315" s="14"/>
    </row>
    <row r="316" ht="39" customHeight="1">
      <c r="D316" s="14"/>
    </row>
    <row r="317" ht="39" customHeight="1">
      <c r="D317" s="14"/>
    </row>
    <row r="318" ht="39" customHeight="1">
      <c r="D318" s="14"/>
    </row>
    <row r="319" ht="39" customHeight="1">
      <c r="D319" s="14"/>
    </row>
    <row r="320" ht="39" customHeight="1">
      <c r="D320" s="14"/>
    </row>
    <row r="321" ht="39" customHeight="1">
      <c r="D321" s="14"/>
    </row>
    <row r="322" ht="39" customHeight="1">
      <c r="D322" s="14"/>
    </row>
    <row r="323" ht="39" customHeight="1">
      <c r="D323" s="14"/>
    </row>
    <row r="324" ht="39" customHeight="1">
      <c r="D324" s="14"/>
    </row>
    <row r="325" ht="39" customHeight="1">
      <c r="D325" s="14"/>
    </row>
    <row r="326" ht="39" customHeight="1">
      <c r="D326" s="14"/>
    </row>
    <row r="327" ht="39" customHeight="1">
      <c r="D327" s="14"/>
    </row>
    <row r="328" ht="39" customHeight="1">
      <c r="D328" s="14"/>
    </row>
    <row r="329" ht="39" customHeight="1">
      <c r="D329" s="14"/>
    </row>
    <row r="330" ht="39" customHeight="1">
      <c r="D330" s="14"/>
    </row>
    <row r="331" ht="39" customHeight="1">
      <c r="D331" s="14"/>
    </row>
    <row r="332" ht="39" customHeight="1">
      <c r="D332" s="14"/>
    </row>
    <row r="333" ht="39" customHeight="1">
      <c r="D333" s="14"/>
    </row>
    <row r="334" ht="39" customHeight="1">
      <c r="D334" s="14"/>
    </row>
    <row r="335" ht="39" customHeight="1">
      <c r="D335" s="14"/>
    </row>
    <row r="336" ht="39" customHeight="1">
      <c r="D336" s="14"/>
    </row>
    <row r="337" ht="39" customHeight="1">
      <c r="D337" s="14"/>
    </row>
    <row r="338" ht="39" customHeight="1">
      <c r="D338" s="14"/>
    </row>
    <row r="339" ht="39" customHeight="1">
      <c r="D339" s="14"/>
    </row>
    <row r="340" ht="39" customHeight="1">
      <c r="D340" s="14"/>
    </row>
    <row r="341" ht="39" customHeight="1">
      <c r="D341" s="14"/>
    </row>
    <row r="342" ht="39" customHeight="1">
      <c r="D342" s="14"/>
    </row>
    <row r="343" ht="39" customHeight="1">
      <c r="D343" s="14"/>
    </row>
    <row r="344" ht="39" customHeight="1">
      <c r="D344" s="14"/>
    </row>
    <row r="345" ht="39" customHeight="1">
      <c r="D345" s="14"/>
    </row>
    <row r="346" ht="39" customHeight="1">
      <c r="D346" s="14"/>
    </row>
    <row r="347" ht="39" customHeight="1">
      <c r="D347" s="14"/>
    </row>
    <row r="348" ht="39" customHeight="1">
      <c r="D348" s="14"/>
    </row>
    <row r="349" ht="39" customHeight="1">
      <c r="D349" s="14"/>
    </row>
    <row r="350" ht="39" customHeight="1">
      <c r="D350" s="14"/>
    </row>
    <row r="351" ht="39" customHeight="1">
      <c r="D351" s="14"/>
    </row>
    <row r="352" ht="39" customHeight="1">
      <c r="D352" s="14"/>
    </row>
    <row r="353" ht="39" customHeight="1">
      <c r="D353" s="14"/>
    </row>
    <row r="354" ht="39" customHeight="1">
      <c r="D354" s="14"/>
    </row>
    <row r="355" ht="39" customHeight="1">
      <c r="D355" s="14"/>
    </row>
    <row r="356" ht="39" customHeight="1">
      <c r="D356" s="14"/>
    </row>
    <row r="357" ht="39" customHeight="1">
      <c r="D357" s="14"/>
    </row>
    <row r="358" ht="39" customHeight="1">
      <c r="D358" s="14"/>
    </row>
    <row r="359" ht="39" customHeight="1">
      <c r="D359" s="14"/>
    </row>
    <row r="360" ht="39" customHeight="1">
      <c r="D360" s="14"/>
    </row>
    <row r="361" ht="39" customHeight="1">
      <c r="D361" s="14"/>
    </row>
    <row r="362" ht="39" customHeight="1">
      <c r="D362" s="14"/>
    </row>
    <row r="363" ht="39" customHeight="1">
      <c r="D363" s="14"/>
    </row>
    <row r="364" ht="39" customHeight="1">
      <c r="D364" s="14"/>
    </row>
    <row r="365" ht="39" customHeight="1">
      <c r="D365" s="14"/>
    </row>
    <row r="366" ht="39" customHeight="1">
      <c r="D366" s="14"/>
    </row>
    <row r="367" ht="39" customHeight="1">
      <c r="D367" s="14"/>
    </row>
    <row r="368" ht="39" customHeight="1">
      <c r="D368" s="14"/>
    </row>
    <row r="369" ht="39" customHeight="1">
      <c r="D369" s="14"/>
    </row>
    <row r="370" ht="39" customHeight="1">
      <c r="D370" s="14"/>
    </row>
    <row r="371" ht="39" customHeight="1">
      <c r="D371" s="14"/>
    </row>
    <row r="372" ht="39" customHeight="1">
      <c r="D372" s="14"/>
    </row>
    <row r="373" ht="39" customHeight="1">
      <c r="D373" s="14"/>
    </row>
    <row r="374" ht="39" customHeight="1">
      <c r="D374" s="14"/>
    </row>
    <row r="375" ht="39" customHeight="1">
      <c r="D375" s="14"/>
    </row>
    <row r="376" ht="39" customHeight="1">
      <c r="D376" s="14"/>
    </row>
    <row r="377" ht="39" customHeight="1">
      <c r="D377" s="14"/>
    </row>
    <row r="378" ht="39" customHeight="1">
      <c r="D378" s="14"/>
    </row>
    <row r="379" ht="39" customHeight="1">
      <c r="D379" s="14"/>
    </row>
    <row r="380" ht="39" customHeight="1">
      <c r="D380" s="14"/>
    </row>
    <row r="381" ht="39" customHeight="1">
      <c r="D381" s="14"/>
    </row>
    <row r="382" ht="39" customHeight="1">
      <c r="D382" s="14"/>
    </row>
    <row r="383" ht="39" customHeight="1">
      <c r="D383" s="14"/>
    </row>
    <row r="384" ht="39" customHeight="1">
      <c r="D384" s="14"/>
    </row>
    <row r="385" ht="39" customHeight="1">
      <c r="D385" s="14"/>
    </row>
    <row r="386" ht="39" customHeight="1">
      <c r="D386" s="14"/>
    </row>
    <row r="387" ht="39" customHeight="1">
      <c r="D387" s="14"/>
    </row>
    <row r="388" ht="39" customHeight="1">
      <c r="D388" s="14"/>
    </row>
    <row r="389" ht="39" customHeight="1">
      <c r="D389" s="14"/>
    </row>
    <row r="390" ht="39" customHeight="1">
      <c r="D390" s="14"/>
    </row>
    <row r="391" ht="39" customHeight="1">
      <c r="D391" s="14"/>
    </row>
    <row r="392" ht="39" customHeight="1">
      <c r="D392" s="14"/>
    </row>
    <row r="393" ht="39" customHeight="1">
      <c r="D393" s="14"/>
    </row>
    <row r="394" ht="39" customHeight="1">
      <c r="D394" s="14"/>
    </row>
    <row r="395" ht="39" customHeight="1">
      <c r="D395" s="14"/>
    </row>
    <row r="396" ht="39" customHeight="1">
      <c r="D396" s="14"/>
    </row>
    <row r="397" ht="39" customHeight="1">
      <c r="D397" s="14"/>
    </row>
    <row r="398" ht="39" customHeight="1">
      <c r="D398" s="14"/>
    </row>
    <row r="399" ht="39" customHeight="1">
      <c r="D399" s="14"/>
    </row>
    <row r="400" ht="39" customHeight="1">
      <c r="D400" s="14"/>
    </row>
    <row r="401" ht="39" customHeight="1">
      <c r="D401" s="14"/>
    </row>
    <row r="402" ht="39" customHeight="1">
      <c r="D402" s="14"/>
    </row>
    <row r="403" ht="39" customHeight="1">
      <c r="D403" s="14"/>
    </row>
    <row r="404" ht="39" customHeight="1">
      <c r="D404" s="14"/>
    </row>
    <row r="405" ht="39" customHeight="1">
      <c r="D405" s="14"/>
    </row>
    <row r="406" ht="39" customHeight="1">
      <c r="D406" s="14"/>
    </row>
    <row r="407" ht="39" customHeight="1">
      <c r="D407" s="14"/>
    </row>
    <row r="408" ht="39" customHeight="1">
      <c r="D408" s="14"/>
    </row>
    <row r="409" ht="39" customHeight="1">
      <c r="D409" s="14"/>
    </row>
    <row r="410" ht="39" customHeight="1">
      <c r="D410" s="14"/>
    </row>
    <row r="411" ht="39" customHeight="1">
      <c r="D411" s="14"/>
    </row>
    <row r="412" ht="39" customHeight="1">
      <c r="D412" s="14"/>
    </row>
    <row r="413" ht="39" customHeight="1">
      <c r="D413" s="14"/>
    </row>
    <row r="414" ht="39" customHeight="1">
      <c r="D414" s="14"/>
    </row>
    <row r="415" ht="39" customHeight="1">
      <c r="D415" s="14"/>
    </row>
    <row r="416" ht="39" customHeight="1">
      <c r="D416" s="14"/>
    </row>
    <row r="417" ht="39" customHeight="1">
      <c r="D417" s="14"/>
    </row>
    <row r="418" ht="39" customHeight="1">
      <c r="D418" s="14"/>
    </row>
    <row r="419" ht="39" customHeight="1">
      <c r="D419" s="14"/>
    </row>
    <row r="420" ht="39" customHeight="1">
      <c r="D420" s="14"/>
    </row>
    <row r="421" ht="39" customHeight="1">
      <c r="D421" s="14"/>
    </row>
    <row r="422" ht="39" customHeight="1">
      <c r="D422" s="14"/>
    </row>
    <row r="423" ht="39" customHeight="1">
      <c r="D423" s="14"/>
    </row>
    <row r="424" ht="39" customHeight="1">
      <c r="D424" s="14"/>
    </row>
    <row r="425" ht="39" customHeight="1">
      <c r="D425" s="14"/>
    </row>
    <row r="426" ht="39" customHeight="1">
      <c r="D426" s="14"/>
    </row>
    <row r="427" ht="39" customHeight="1">
      <c r="D427" s="14"/>
    </row>
    <row r="428" ht="39" customHeight="1">
      <c r="D428" s="14"/>
    </row>
    <row r="429" ht="39" customHeight="1">
      <c r="D429" s="14"/>
    </row>
    <row r="430" ht="39" customHeight="1">
      <c r="D430" s="14"/>
    </row>
    <row r="431" ht="39" customHeight="1">
      <c r="D431" s="14"/>
    </row>
    <row r="432" ht="39" customHeight="1">
      <c r="D432" s="14"/>
    </row>
    <row r="433" ht="39" customHeight="1">
      <c r="D433" s="14"/>
    </row>
    <row r="434" ht="39" customHeight="1">
      <c r="D434" s="14"/>
    </row>
    <row r="435" ht="39" customHeight="1">
      <c r="D435" s="14"/>
    </row>
    <row r="436" ht="39" customHeight="1">
      <c r="D436" s="14"/>
    </row>
    <row r="437" ht="39" customHeight="1">
      <c r="D437" s="14"/>
    </row>
    <row r="438" ht="39" customHeight="1">
      <c r="D438" s="14"/>
    </row>
    <row r="439" ht="39" customHeight="1">
      <c r="D439" s="14"/>
    </row>
    <row r="440" ht="39" customHeight="1">
      <c r="D440" s="14"/>
    </row>
    <row r="441" ht="39" customHeight="1">
      <c r="D441" s="14"/>
    </row>
    <row r="442" ht="39" customHeight="1">
      <c r="D442" s="14"/>
    </row>
    <row r="443" ht="39" customHeight="1">
      <c r="D443" s="14"/>
    </row>
    <row r="444" ht="39" customHeight="1">
      <c r="D444" s="14"/>
    </row>
    <row r="445" ht="39" customHeight="1">
      <c r="D445" s="14"/>
    </row>
    <row r="446" ht="39" customHeight="1">
      <c r="D446" s="14"/>
    </row>
    <row r="447" ht="39" customHeight="1">
      <c r="D447" s="14"/>
    </row>
    <row r="448" ht="39" customHeight="1">
      <c r="D448" s="14"/>
    </row>
    <row r="449" ht="39" customHeight="1">
      <c r="D449" s="14"/>
    </row>
    <row r="450" ht="39" customHeight="1">
      <c r="D450" s="14"/>
    </row>
    <row r="451" ht="39" customHeight="1">
      <c r="D451" s="14"/>
    </row>
    <row r="452" ht="39" customHeight="1">
      <c r="D452" s="14"/>
    </row>
    <row r="453" ht="39" customHeight="1">
      <c r="D453" s="14"/>
    </row>
    <row r="454" ht="39" customHeight="1">
      <c r="D454" s="14"/>
    </row>
    <row r="455" ht="39" customHeight="1">
      <c r="D455" s="14"/>
    </row>
    <row r="456" ht="39" customHeight="1">
      <c r="D456" s="14"/>
    </row>
    <row r="457" ht="39" customHeight="1">
      <c r="D457" s="14"/>
    </row>
    <row r="458" ht="39" customHeight="1">
      <c r="D458" s="14"/>
    </row>
    <row r="459" ht="39" customHeight="1">
      <c r="D459" s="14"/>
    </row>
    <row r="460" ht="39" customHeight="1">
      <c r="D460" s="14"/>
    </row>
    <row r="461" ht="39" customHeight="1">
      <c r="D461" s="14"/>
    </row>
    <row r="462" ht="39" customHeight="1">
      <c r="D462" s="14"/>
    </row>
    <row r="463" ht="39" customHeight="1">
      <c r="D463" s="14"/>
    </row>
    <row r="464" ht="39" customHeight="1">
      <c r="D464" s="14"/>
    </row>
    <row r="465" ht="39" customHeight="1">
      <c r="D465" s="14"/>
    </row>
    <row r="466" ht="39" customHeight="1">
      <c r="D466" s="14"/>
    </row>
    <row r="467" ht="39" customHeight="1">
      <c r="D467" s="14"/>
    </row>
    <row r="468" ht="39" customHeight="1">
      <c r="D468" s="14"/>
    </row>
    <row r="469" ht="39" customHeight="1">
      <c r="D469" s="14"/>
    </row>
    <row r="470" ht="39" customHeight="1">
      <c r="D470" s="14"/>
    </row>
    <row r="471" ht="39" customHeight="1">
      <c r="D471" s="14"/>
    </row>
    <row r="472" ht="39" customHeight="1">
      <c r="D472" s="14"/>
    </row>
    <row r="473" ht="39" customHeight="1">
      <c r="D473" s="14"/>
    </row>
    <row r="474" ht="39" customHeight="1">
      <c r="D474" s="14"/>
    </row>
    <row r="475" ht="39" customHeight="1">
      <c r="D475" s="14"/>
    </row>
    <row r="476" ht="39" customHeight="1">
      <c r="D476" s="14"/>
    </row>
    <row r="477" ht="39" customHeight="1">
      <c r="D477" s="14"/>
    </row>
    <row r="478" ht="39" customHeight="1">
      <c r="D478" s="14"/>
    </row>
    <row r="479" ht="39" customHeight="1">
      <c r="D479" s="14"/>
    </row>
    <row r="480" ht="39" customHeight="1">
      <c r="D480" s="14"/>
    </row>
    <row r="481" ht="39" customHeight="1">
      <c r="D481" s="14"/>
    </row>
    <row r="482" ht="39" customHeight="1">
      <c r="D482" s="14"/>
    </row>
    <row r="483" ht="39" customHeight="1">
      <c r="D483" s="14"/>
    </row>
    <row r="484" ht="39" customHeight="1">
      <c r="D484" s="14"/>
    </row>
    <row r="485" ht="39" customHeight="1">
      <c r="D485" s="14"/>
    </row>
    <row r="486" ht="39" customHeight="1">
      <c r="D486" s="14"/>
    </row>
    <row r="487" ht="39" customHeight="1">
      <c r="D487" s="14"/>
    </row>
    <row r="488" ht="39" customHeight="1">
      <c r="D488" s="14"/>
    </row>
    <row r="489" ht="39" customHeight="1">
      <c r="D489" s="14"/>
    </row>
    <row r="490" ht="39" customHeight="1">
      <c r="D490" s="14"/>
    </row>
    <row r="491" ht="39" customHeight="1">
      <c r="D491" s="14"/>
    </row>
    <row r="492" ht="39" customHeight="1">
      <c r="D492" s="14"/>
    </row>
    <row r="493" ht="39" customHeight="1">
      <c r="D493" s="14"/>
    </row>
    <row r="494" ht="39" customHeight="1">
      <c r="D494" s="14"/>
    </row>
    <row r="495" ht="39" customHeight="1">
      <c r="D495" s="14"/>
    </row>
    <row r="496" ht="39" customHeight="1">
      <c r="D496" s="14"/>
    </row>
    <row r="497" ht="39" customHeight="1">
      <c r="D497" s="14"/>
    </row>
    <row r="498" ht="39" customHeight="1">
      <c r="D498" s="14"/>
    </row>
    <row r="499" ht="39" customHeight="1">
      <c r="D499" s="14"/>
    </row>
    <row r="500" ht="39" customHeight="1">
      <c r="D500" s="14"/>
    </row>
    <row r="501" ht="39" customHeight="1">
      <c r="D501" s="14"/>
    </row>
    <row r="502" ht="39" customHeight="1">
      <c r="D502" s="14"/>
    </row>
    <row r="503" ht="39" customHeight="1">
      <c r="D503" s="14"/>
    </row>
    <row r="504" ht="39" customHeight="1">
      <c r="D504" s="14"/>
    </row>
    <row r="505" ht="39" customHeight="1">
      <c r="D505" s="14"/>
    </row>
    <row r="506" ht="39" customHeight="1">
      <c r="D506" s="14"/>
    </row>
    <row r="507" ht="39" customHeight="1">
      <c r="D507" s="14"/>
    </row>
    <row r="508" ht="39" customHeight="1">
      <c r="D508" s="14"/>
    </row>
    <row r="509" ht="39" customHeight="1">
      <c r="D509" s="14"/>
    </row>
    <row r="510" ht="39" customHeight="1">
      <c r="D510" s="14"/>
    </row>
    <row r="511" ht="39" customHeight="1">
      <c r="D511" s="14"/>
    </row>
    <row r="512" ht="39" customHeight="1">
      <c r="D512" s="14"/>
    </row>
    <row r="513" ht="39" customHeight="1">
      <c r="D513" s="14"/>
    </row>
    <row r="514" ht="39" customHeight="1">
      <c r="D514" s="14"/>
    </row>
    <row r="515" ht="39" customHeight="1">
      <c r="D515" s="14"/>
    </row>
    <row r="516" ht="39" customHeight="1">
      <c r="D516" s="14"/>
    </row>
    <row r="517" ht="39" customHeight="1">
      <c r="D517" s="14"/>
    </row>
    <row r="518" ht="39" customHeight="1">
      <c r="D518" s="14"/>
    </row>
    <row r="519" ht="39" customHeight="1">
      <c r="D519" s="14"/>
    </row>
    <row r="520" ht="39" customHeight="1">
      <c r="D520" s="14"/>
    </row>
    <row r="521" ht="39" customHeight="1">
      <c r="D521" s="14"/>
    </row>
    <row r="522" ht="39" customHeight="1">
      <c r="D522" s="14"/>
    </row>
    <row r="523" ht="39" customHeight="1">
      <c r="D523" s="14"/>
    </row>
    <row r="524" ht="39" customHeight="1">
      <c r="D524" s="14"/>
    </row>
    <row r="525" ht="39" customHeight="1">
      <c r="D525" s="14"/>
    </row>
    <row r="526" ht="39" customHeight="1">
      <c r="D526" s="14"/>
    </row>
    <row r="527" ht="39" customHeight="1">
      <c r="D527" s="14"/>
    </row>
    <row r="528" ht="39" customHeight="1">
      <c r="D528" s="14"/>
    </row>
    <row r="529" ht="39" customHeight="1">
      <c r="D529" s="14"/>
    </row>
    <row r="530" ht="39" customHeight="1">
      <c r="D530" s="14"/>
    </row>
    <row r="531" ht="39" customHeight="1">
      <c r="D531" s="14"/>
    </row>
    <row r="532" ht="39" customHeight="1">
      <c r="D532" s="14"/>
    </row>
    <row r="533" ht="39" customHeight="1">
      <c r="D533" s="14"/>
    </row>
    <row r="534" ht="39" customHeight="1">
      <c r="D534" s="14"/>
    </row>
    <row r="535" ht="39" customHeight="1">
      <c r="D535" s="14"/>
    </row>
    <row r="536" ht="39" customHeight="1">
      <c r="D536" s="14"/>
    </row>
    <row r="537" ht="39" customHeight="1">
      <c r="D537" s="14"/>
    </row>
    <row r="538" ht="39" customHeight="1">
      <c r="D538" s="14"/>
    </row>
    <row r="539" ht="39" customHeight="1">
      <c r="D539" s="14"/>
    </row>
    <row r="540" ht="39" customHeight="1">
      <c r="D540" s="14"/>
    </row>
    <row r="541" ht="39" customHeight="1">
      <c r="D541" s="14"/>
    </row>
    <row r="542" ht="39" customHeight="1">
      <c r="D542" s="14"/>
    </row>
    <row r="543" ht="39" customHeight="1">
      <c r="D543" s="14"/>
    </row>
    <row r="544" ht="39" customHeight="1">
      <c r="D544" s="14"/>
    </row>
    <row r="545" ht="39" customHeight="1">
      <c r="D545" s="14"/>
    </row>
    <row r="546" ht="39" customHeight="1">
      <c r="D546" s="14"/>
    </row>
    <row r="547" ht="39" customHeight="1">
      <c r="D547" s="14"/>
    </row>
    <row r="548" ht="39" customHeight="1">
      <c r="D548" s="14"/>
    </row>
    <row r="549" ht="39" customHeight="1">
      <c r="D549" s="14"/>
    </row>
    <row r="550" ht="39" customHeight="1">
      <c r="D550" s="14"/>
    </row>
    <row r="551" ht="39" customHeight="1">
      <c r="D551" s="14"/>
    </row>
    <row r="552" ht="39" customHeight="1">
      <c r="D552" s="14"/>
    </row>
    <row r="553" ht="39" customHeight="1">
      <c r="D553" s="14"/>
    </row>
    <row r="554" ht="39" customHeight="1">
      <c r="D554" s="14"/>
    </row>
    <row r="555" ht="39" customHeight="1">
      <c r="D555" s="14"/>
    </row>
    <row r="556" ht="39" customHeight="1">
      <c r="D556" s="14"/>
    </row>
    <row r="557" ht="39" customHeight="1">
      <c r="D557" s="14"/>
    </row>
    <row r="558" ht="39" customHeight="1">
      <c r="D558" s="14"/>
    </row>
    <row r="559" ht="39" customHeight="1">
      <c r="D559" s="14"/>
    </row>
    <row r="560" ht="39" customHeight="1">
      <c r="D560" s="14"/>
    </row>
    <row r="561" ht="39" customHeight="1">
      <c r="D561" s="14"/>
    </row>
    <row r="562" ht="39" customHeight="1">
      <c r="D562" s="14"/>
    </row>
    <row r="563" ht="39" customHeight="1">
      <c r="D563" s="14"/>
    </row>
    <row r="564" ht="39" customHeight="1">
      <c r="D564" s="14"/>
    </row>
    <row r="565" ht="39" customHeight="1">
      <c r="D565" s="14"/>
    </row>
    <row r="566" ht="39" customHeight="1">
      <c r="D566" s="14"/>
    </row>
    <row r="567" ht="39" customHeight="1">
      <c r="D567" s="14"/>
    </row>
    <row r="568" ht="39" customHeight="1">
      <c r="D568" s="14"/>
    </row>
    <row r="569" ht="39" customHeight="1">
      <c r="D569" s="14"/>
    </row>
    <row r="570" ht="39" customHeight="1">
      <c r="D570" s="14"/>
    </row>
    <row r="571" ht="39" customHeight="1">
      <c r="D571" s="14"/>
    </row>
    <row r="572" ht="39" customHeight="1">
      <c r="D572" s="14"/>
    </row>
    <row r="573" ht="39" customHeight="1">
      <c r="D573" s="14"/>
    </row>
    <row r="574" ht="39" customHeight="1">
      <c r="D574" s="14"/>
    </row>
    <row r="575" ht="39" customHeight="1">
      <c r="D575" s="14"/>
    </row>
    <row r="576" ht="39" customHeight="1">
      <c r="D576" s="14"/>
    </row>
    <row r="577" ht="39" customHeight="1">
      <c r="D577" s="14"/>
    </row>
    <row r="578" ht="39" customHeight="1">
      <c r="D578" s="14"/>
    </row>
    <row r="579" ht="39" customHeight="1">
      <c r="D579" s="14"/>
    </row>
    <row r="580" ht="39" customHeight="1">
      <c r="D580" s="14"/>
    </row>
    <row r="581" ht="39" customHeight="1">
      <c r="D581" s="14"/>
    </row>
    <row r="582" ht="39" customHeight="1">
      <c r="D582" s="14"/>
    </row>
    <row r="583" ht="39" customHeight="1">
      <c r="D583" s="14"/>
    </row>
    <row r="584" ht="39" customHeight="1">
      <c r="D584" s="14"/>
    </row>
    <row r="585" ht="39" customHeight="1">
      <c r="D585" s="14"/>
    </row>
    <row r="586" ht="39" customHeight="1">
      <c r="D586" s="14"/>
    </row>
    <row r="587" ht="39" customHeight="1">
      <c r="D587" s="14"/>
    </row>
    <row r="588" ht="39" customHeight="1">
      <c r="D588" s="14"/>
    </row>
    <row r="589" ht="39" customHeight="1">
      <c r="D589" s="14"/>
    </row>
    <row r="590" ht="39" customHeight="1">
      <c r="D590" s="14"/>
    </row>
    <row r="591" ht="39" customHeight="1">
      <c r="D591" s="14"/>
    </row>
    <row r="592" ht="39" customHeight="1">
      <c r="D592" s="14"/>
    </row>
    <row r="593" ht="39" customHeight="1">
      <c r="D593" s="14"/>
    </row>
    <row r="594" ht="39" customHeight="1">
      <c r="D594" s="14"/>
    </row>
    <row r="595" ht="39" customHeight="1">
      <c r="D595" s="14"/>
    </row>
    <row r="596" ht="39" customHeight="1">
      <c r="D596" s="14"/>
    </row>
    <row r="597" ht="39" customHeight="1">
      <c r="D597" s="14"/>
    </row>
    <row r="598" ht="39" customHeight="1">
      <c r="D598" s="14"/>
    </row>
    <row r="599" ht="39" customHeight="1">
      <c r="D599" s="14"/>
    </row>
    <row r="600" ht="39" customHeight="1">
      <c r="D600" s="14"/>
    </row>
    <row r="601" ht="39" customHeight="1">
      <c r="D601" s="14"/>
    </row>
    <row r="602" ht="39" customHeight="1">
      <c r="D602" s="14"/>
    </row>
    <row r="603" ht="39" customHeight="1">
      <c r="D603" s="14"/>
    </row>
    <row r="604" ht="39" customHeight="1">
      <c r="D604" s="14"/>
    </row>
    <row r="605" ht="39" customHeight="1">
      <c r="D605" s="14"/>
    </row>
    <row r="606" ht="39" customHeight="1">
      <c r="D606" s="14"/>
    </row>
    <row r="607" ht="39" customHeight="1">
      <c r="D607" s="14"/>
    </row>
    <row r="608" ht="39" customHeight="1">
      <c r="D608" s="14"/>
    </row>
    <row r="609" ht="39" customHeight="1">
      <c r="D609" s="14"/>
    </row>
    <row r="610" ht="39" customHeight="1">
      <c r="D610" s="14"/>
    </row>
    <row r="611" ht="39" customHeight="1">
      <c r="D611" s="14"/>
    </row>
    <row r="612" ht="39" customHeight="1">
      <c r="D612" s="14"/>
    </row>
    <row r="613" ht="39" customHeight="1">
      <c r="D613" s="14"/>
    </row>
    <row r="614" ht="39" customHeight="1">
      <c r="D614" s="14"/>
    </row>
    <row r="615" ht="39" customHeight="1">
      <c r="D615" s="14"/>
    </row>
    <row r="616" ht="39" customHeight="1">
      <c r="D616" s="14"/>
    </row>
    <row r="617" ht="39" customHeight="1">
      <c r="D617" s="14"/>
    </row>
    <row r="618" ht="39" customHeight="1">
      <c r="D618" s="14"/>
    </row>
    <row r="619" ht="39" customHeight="1">
      <c r="D619" s="14"/>
    </row>
    <row r="620" ht="39" customHeight="1">
      <c r="D620" s="14"/>
    </row>
    <row r="621" ht="39" customHeight="1">
      <c r="D621" s="14"/>
    </row>
    <row r="622" ht="39" customHeight="1">
      <c r="D622" s="14"/>
    </row>
    <row r="623" ht="39" customHeight="1">
      <c r="D623" s="14"/>
    </row>
    <row r="624" ht="39" customHeight="1">
      <c r="D624" s="14"/>
    </row>
    <row r="625" ht="39" customHeight="1">
      <c r="D625" s="14"/>
    </row>
    <row r="626" ht="39" customHeight="1">
      <c r="D626" s="14"/>
    </row>
    <row r="627" ht="39" customHeight="1">
      <c r="D627" s="14"/>
    </row>
    <row r="628" ht="39" customHeight="1">
      <c r="D628" s="14"/>
    </row>
    <row r="629" ht="39" customHeight="1">
      <c r="D629" s="14"/>
    </row>
    <row r="630" ht="39" customHeight="1">
      <c r="D630" s="14"/>
    </row>
    <row r="631" ht="39" customHeight="1">
      <c r="D631" s="14"/>
    </row>
    <row r="632" ht="39" customHeight="1">
      <c r="D632" s="14"/>
    </row>
    <row r="633" ht="39" customHeight="1">
      <c r="D633" s="14"/>
    </row>
    <row r="634" ht="39" customHeight="1">
      <c r="D634" s="14"/>
    </row>
    <row r="635" ht="39" customHeight="1">
      <c r="D635" s="14"/>
    </row>
    <row r="636" ht="39" customHeight="1">
      <c r="D636" s="14"/>
    </row>
    <row r="637" ht="39" customHeight="1">
      <c r="D637" s="14"/>
    </row>
    <row r="638" ht="39" customHeight="1">
      <c r="D638" s="14"/>
    </row>
    <row r="639" ht="39" customHeight="1">
      <c r="D639" s="14"/>
    </row>
    <row r="640" ht="39" customHeight="1">
      <c r="D640" s="14"/>
    </row>
    <row r="641" ht="39" customHeight="1">
      <c r="D641" s="14"/>
    </row>
    <row r="642" ht="39" customHeight="1">
      <c r="D642" s="14"/>
    </row>
    <row r="643" ht="39" customHeight="1">
      <c r="D643" s="14"/>
    </row>
    <row r="644" ht="39" customHeight="1">
      <c r="D644" s="14"/>
    </row>
    <row r="645" ht="39" customHeight="1">
      <c r="D645" s="14"/>
    </row>
    <row r="646" ht="39" customHeight="1">
      <c r="D646" s="14"/>
    </row>
    <row r="647" ht="39" customHeight="1">
      <c r="D647" s="14"/>
    </row>
    <row r="648" ht="39" customHeight="1">
      <c r="D648" s="14"/>
    </row>
    <row r="649" ht="39" customHeight="1">
      <c r="D649" s="14"/>
    </row>
    <row r="650" ht="39" customHeight="1">
      <c r="D650" s="14"/>
    </row>
    <row r="651" ht="39" customHeight="1">
      <c r="D651" s="14"/>
    </row>
    <row r="652" ht="39" customHeight="1">
      <c r="D652" s="14"/>
    </row>
    <row r="653" ht="39" customHeight="1">
      <c r="D653" s="14"/>
    </row>
    <row r="654" ht="39" customHeight="1">
      <c r="D654" s="14"/>
    </row>
    <row r="655" ht="39" customHeight="1">
      <c r="D655" s="14"/>
    </row>
    <row r="656" ht="39" customHeight="1">
      <c r="D656" s="14"/>
    </row>
    <row r="657" ht="39" customHeight="1">
      <c r="D657" s="14"/>
    </row>
    <row r="658" ht="39" customHeight="1">
      <c r="D658" s="14"/>
    </row>
    <row r="659" ht="39" customHeight="1">
      <c r="D659" s="14"/>
    </row>
    <row r="660" ht="39" customHeight="1">
      <c r="D660" s="14"/>
    </row>
    <row r="661" ht="39" customHeight="1">
      <c r="D661" s="14"/>
    </row>
    <row r="662" ht="39" customHeight="1">
      <c r="D662" s="14"/>
    </row>
    <row r="663" ht="39" customHeight="1">
      <c r="D663" s="14"/>
    </row>
    <row r="664" ht="39" customHeight="1">
      <c r="D664" s="14"/>
    </row>
    <row r="665" ht="39" customHeight="1">
      <c r="D665" s="14"/>
    </row>
    <row r="666" ht="39" customHeight="1">
      <c r="D666" s="14"/>
    </row>
    <row r="667" ht="39" customHeight="1">
      <c r="D667" s="14"/>
    </row>
    <row r="668" ht="39" customHeight="1">
      <c r="D668" s="14"/>
    </row>
    <row r="669" ht="39" customHeight="1">
      <c r="D669" s="14"/>
    </row>
    <row r="670" ht="39" customHeight="1">
      <c r="D670" s="14"/>
    </row>
    <row r="671" ht="39" customHeight="1">
      <c r="D671" s="14"/>
    </row>
    <row r="672" ht="39" customHeight="1">
      <c r="D672" s="14"/>
    </row>
    <row r="673" ht="39" customHeight="1">
      <c r="D673" s="14"/>
    </row>
    <row r="674" ht="39" customHeight="1">
      <c r="D674" s="14"/>
    </row>
    <row r="675" ht="39" customHeight="1">
      <c r="D675" s="14"/>
    </row>
    <row r="676" ht="39" customHeight="1">
      <c r="D676" s="14"/>
    </row>
    <row r="677" ht="39" customHeight="1">
      <c r="D677" s="14"/>
    </row>
    <row r="678" ht="39" customHeight="1">
      <c r="D678" s="14"/>
    </row>
    <row r="679" ht="39" customHeight="1">
      <c r="D679" s="14"/>
    </row>
    <row r="680" ht="39" customHeight="1">
      <c r="D680" s="14"/>
    </row>
    <row r="681" ht="39" customHeight="1">
      <c r="D681" s="14"/>
    </row>
    <row r="682" ht="39" customHeight="1">
      <c r="D682" s="14"/>
    </row>
    <row r="683" ht="39" customHeight="1">
      <c r="D683" s="14"/>
    </row>
    <row r="684" ht="39" customHeight="1">
      <c r="D684" s="14"/>
    </row>
    <row r="685" ht="39" customHeight="1">
      <c r="D685" s="14"/>
    </row>
    <row r="686" ht="39" customHeight="1">
      <c r="D686" s="14"/>
    </row>
    <row r="687" ht="39" customHeight="1">
      <c r="D687" s="14"/>
    </row>
    <row r="688" ht="39" customHeight="1">
      <c r="D688" s="14"/>
    </row>
    <row r="689" ht="39" customHeight="1">
      <c r="D689" s="14"/>
    </row>
    <row r="690" ht="39" customHeight="1">
      <c r="D690" s="14"/>
    </row>
    <row r="691" ht="39" customHeight="1">
      <c r="D691" s="14"/>
    </row>
    <row r="692" ht="39" customHeight="1">
      <c r="D692" s="14"/>
    </row>
    <row r="693" ht="39" customHeight="1">
      <c r="D693" s="14"/>
    </row>
    <row r="694" ht="39" customHeight="1">
      <c r="D694" s="14"/>
    </row>
    <row r="695" ht="39" customHeight="1">
      <c r="D695" s="14"/>
    </row>
    <row r="696" ht="39" customHeight="1">
      <c r="D696" s="14"/>
    </row>
    <row r="697" ht="39" customHeight="1">
      <c r="D697" s="14"/>
    </row>
    <row r="698" ht="39" customHeight="1">
      <c r="D698" s="14"/>
    </row>
    <row r="699" ht="39" customHeight="1">
      <c r="D699" s="14"/>
    </row>
    <row r="700" ht="39" customHeight="1">
      <c r="D700" s="14"/>
    </row>
    <row r="701" ht="39" customHeight="1">
      <c r="D701" s="14"/>
    </row>
    <row r="702" ht="39" customHeight="1">
      <c r="D702" s="14"/>
    </row>
    <row r="703" ht="39" customHeight="1">
      <c r="D703" s="14"/>
    </row>
    <row r="704" ht="39" customHeight="1">
      <c r="D704" s="14"/>
    </row>
    <row r="705" ht="39" customHeight="1">
      <c r="D705" s="14"/>
    </row>
    <row r="706" ht="39" customHeight="1">
      <c r="D706" s="14"/>
    </row>
    <row r="707" ht="39" customHeight="1">
      <c r="D707" s="14"/>
    </row>
    <row r="708" ht="39" customHeight="1">
      <c r="D708" s="14"/>
    </row>
    <row r="709" ht="39" customHeight="1">
      <c r="D709" s="14"/>
    </row>
    <row r="710" ht="39" customHeight="1">
      <c r="D710" s="14"/>
    </row>
    <row r="711" ht="39" customHeight="1">
      <c r="D711" s="14"/>
    </row>
    <row r="712" ht="39" customHeight="1">
      <c r="D712" s="14"/>
    </row>
    <row r="713" ht="39" customHeight="1">
      <c r="D713" s="14"/>
    </row>
    <row r="714" ht="39" customHeight="1">
      <c r="D714" s="14"/>
    </row>
    <row r="715" ht="39" customHeight="1">
      <c r="D715" s="14"/>
    </row>
    <row r="716" ht="39" customHeight="1">
      <c r="D716" s="14"/>
    </row>
    <row r="717" ht="39" customHeight="1">
      <c r="D717" s="14"/>
    </row>
    <row r="718" ht="39" customHeight="1">
      <c r="D718" s="14"/>
    </row>
    <row r="719" ht="39" customHeight="1">
      <c r="D719" s="14"/>
    </row>
    <row r="720" ht="39" customHeight="1">
      <c r="D720" s="14"/>
    </row>
    <row r="721" ht="39" customHeight="1">
      <c r="D721" s="14"/>
    </row>
    <row r="722" ht="39" customHeight="1">
      <c r="D722" s="14"/>
    </row>
    <row r="723" ht="39" customHeight="1">
      <c r="D723" s="14"/>
    </row>
    <row r="724" ht="39" customHeight="1">
      <c r="D724" s="14"/>
    </row>
    <row r="725" ht="39" customHeight="1">
      <c r="D725" s="14"/>
    </row>
    <row r="726" ht="39" customHeight="1">
      <c r="D726" s="14"/>
    </row>
    <row r="727" ht="39" customHeight="1">
      <c r="D727" s="14"/>
    </row>
    <row r="728" ht="39" customHeight="1">
      <c r="D728" s="14"/>
    </row>
    <row r="729" ht="39" customHeight="1">
      <c r="D729" s="14"/>
    </row>
    <row r="730" ht="39" customHeight="1">
      <c r="D730" s="14"/>
    </row>
    <row r="731" ht="39" customHeight="1">
      <c r="D731" s="14"/>
    </row>
    <row r="732" ht="39" customHeight="1">
      <c r="D732" s="14"/>
    </row>
    <row r="733" ht="39" customHeight="1">
      <c r="D733" s="14"/>
    </row>
    <row r="734" ht="39" customHeight="1">
      <c r="D734" s="14"/>
    </row>
    <row r="735" ht="39" customHeight="1">
      <c r="D735" s="14"/>
    </row>
    <row r="736" ht="39" customHeight="1">
      <c r="D736" s="14"/>
    </row>
    <row r="737" ht="39" customHeight="1">
      <c r="D737" s="14"/>
    </row>
    <row r="738" ht="39" customHeight="1">
      <c r="D738" s="14"/>
    </row>
    <row r="739" ht="39" customHeight="1">
      <c r="D739" s="14"/>
    </row>
    <row r="740" ht="39" customHeight="1">
      <c r="D740" s="14"/>
    </row>
    <row r="741" ht="39" customHeight="1">
      <c r="D741" s="14"/>
    </row>
    <row r="742" ht="39" customHeight="1">
      <c r="D742" s="14"/>
    </row>
    <row r="743" ht="39" customHeight="1">
      <c r="D743" s="14"/>
    </row>
    <row r="744" ht="39" customHeight="1">
      <c r="D744" s="14"/>
    </row>
    <row r="745" ht="39" customHeight="1">
      <c r="D745" s="14"/>
    </row>
    <row r="746" ht="39" customHeight="1">
      <c r="D746" s="14"/>
    </row>
    <row r="747" ht="39" customHeight="1">
      <c r="D747" s="14"/>
    </row>
    <row r="748" ht="39" customHeight="1">
      <c r="D748" s="14"/>
    </row>
    <row r="749" ht="39" customHeight="1">
      <c r="D749" s="14"/>
    </row>
    <row r="750" ht="39" customHeight="1">
      <c r="D750" s="14"/>
    </row>
    <row r="751" ht="39" customHeight="1">
      <c r="D751" s="14"/>
    </row>
    <row r="752" ht="39" customHeight="1">
      <c r="D752" s="14"/>
    </row>
    <row r="753" ht="39" customHeight="1">
      <c r="D753" s="14"/>
    </row>
    <row r="754" ht="39" customHeight="1">
      <c r="D754" s="14"/>
    </row>
    <row r="755" ht="39" customHeight="1">
      <c r="D755" s="14"/>
    </row>
    <row r="756" ht="39" customHeight="1">
      <c r="D756" s="14"/>
    </row>
    <row r="757" ht="39" customHeight="1">
      <c r="D757" s="14"/>
    </row>
    <row r="758" ht="39" customHeight="1">
      <c r="D758" s="14"/>
    </row>
    <row r="759" ht="39" customHeight="1">
      <c r="D759" s="14"/>
    </row>
    <row r="760" ht="39" customHeight="1">
      <c r="D760" s="14"/>
    </row>
    <row r="761" ht="39" customHeight="1">
      <c r="D761" s="14"/>
    </row>
    <row r="762" ht="39" customHeight="1">
      <c r="D762" s="14"/>
    </row>
    <row r="763" ht="39" customHeight="1">
      <c r="D763" s="14"/>
    </row>
    <row r="764" ht="39" customHeight="1">
      <c r="D764" s="14"/>
    </row>
    <row r="765" ht="39" customHeight="1">
      <c r="D765" s="14"/>
    </row>
    <row r="766" ht="39" customHeight="1">
      <c r="D766" s="14"/>
    </row>
    <row r="767" ht="39" customHeight="1">
      <c r="D767" s="14"/>
    </row>
    <row r="768" ht="39" customHeight="1">
      <c r="D768" s="14"/>
    </row>
    <row r="769" ht="39" customHeight="1">
      <c r="D769" s="14"/>
    </row>
    <row r="770" ht="39" customHeight="1">
      <c r="D770" s="14"/>
    </row>
    <row r="771" ht="39" customHeight="1">
      <c r="D771" s="14"/>
    </row>
    <row r="772" ht="39" customHeight="1">
      <c r="D772" s="14"/>
    </row>
    <row r="773" ht="39" customHeight="1">
      <c r="D773" s="14"/>
    </row>
    <row r="774" ht="39" customHeight="1">
      <c r="D774" s="14"/>
    </row>
    <row r="775" ht="39" customHeight="1">
      <c r="D775" s="14"/>
    </row>
    <row r="776" ht="39" customHeight="1">
      <c r="D776" s="14"/>
    </row>
    <row r="777" ht="39" customHeight="1">
      <c r="D777" s="14"/>
    </row>
    <row r="778" ht="39" customHeight="1">
      <c r="D778" s="14"/>
    </row>
    <row r="779" ht="39" customHeight="1">
      <c r="D779" s="14"/>
    </row>
    <row r="780" ht="39" customHeight="1">
      <c r="D780" s="14"/>
    </row>
    <row r="781" ht="39" customHeight="1">
      <c r="D781" s="14"/>
    </row>
    <row r="782" ht="39" customHeight="1">
      <c r="D782" s="14"/>
    </row>
    <row r="783" ht="39" customHeight="1">
      <c r="D783" s="14"/>
    </row>
    <row r="784" ht="39" customHeight="1">
      <c r="D784" s="14"/>
    </row>
    <row r="785" ht="39" customHeight="1">
      <c r="D785" s="14"/>
    </row>
    <row r="786" ht="39" customHeight="1">
      <c r="D786" s="14"/>
    </row>
    <row r="787" ht="39" customHeight="1">
      <c r="D787" s="14"/>
    </row>
    <row r="788" ht="39" customHeight="1">
      <c r="D788" s="14"/>
    </row>
    <row r="789" ht="39" customHeight="1">
      <c r="D789" s="14"/>
    </row>
    <row r="790" ht="39" customHeight="1">
      <c r="D790" s="14"/>
    </row>
    <row r="791" ht="39" customHeight="1">
      <c r="D791" s="14"/>
    </row>
    <row r="792" ht="39" customHeight="1">
      <c r="D792" s="14"/>
    </row>
    <row r="793" ht="39" customHeight="1">
      <c r="D793" s="14"/>
    </row>
    <row r="794" ht="39" customHeight="1">
      <c r="D794" s="14"/>
    </row>
    <row r="795" ht="39" customHeight="1">
      <c r="D795" s="14"/>
    </row>
    <row r="796" ht="39" customHeight="1">
      <c r="D796" s="14"/>
    </row>
    <row r="797" ht="39" customHeight="1">
      <c r="D797" s="14"/>
    </row>
    <row r="798" ht="39" customHeight="1">
      <c r="D798" s="14"/>
    </row>
    <row r="799" ht="39" customHeight="1">
      <c r="D799" s="14"/>
    </row>
    <row r="800" ht="39" customHeight="1">
      <c r="D800" s="14"/>
    </row>
    <row r="801" ht="39" customHeight="1">
      <c r="D801" s="14"/>
    </row>
    <row r="802" ht="39" customHeight="1">
      <c r="D802" s="14"/>
    </row>
    <row r="803" ht="39" customHeight="1">
      <c r="D803" s="14"/>
    </row>
    <row r="804" ht="39" customHeight="1">
      <c r="D804" s="14"/>
    </row>
    <row r="805" ht="39" customHeight="1">
      <c r="D805" s="14"/>
    </row>
    <row r="806" ht="39" customHeight="1">
      <c r="D806" s="14"/>
    </row>
    <row r="807" ht="39" customHeight="1">
      <c r="D807" s="14"/>
    </row>
    <row r="808" ht="39" customHeight="1">
      <c r="D808" s="14"/>
    </row>
    <row r="809" ht="39" customHeight="1">
      <c r="D809" s="14"/>
    </row>
    <row r="810" ht="39" customHeight="1">
      <c r="D810" s="14"/>
    </row>
    <row r="811" ht="39" customHeight="1">
      <c r="D811" s="14"/>
    </row>
    <row r="812" ht="39" customHeight="1">
      <c r="D812" s="14"/>
    </row>
    <row r="813" ht="39" customHeight="1">
      <c r="D813" s="14"/>
    </row>
    <row r="814" ht="39" customHeight="1">
      <c r="D814" s="14"/>
    </row>
    <row r="815" ht="39" customHeight="1">
      <c r="D815" s="14"/>
    </row>
    <row r="816" ht="39" customHeight="1">
      <c r="D816" s="14"/>
    </row>
    <row r="817" ht="39" customHeight="1">
      <c r="D817" s="14"/>
    </row>
    <row r="818" ht="39" customHeight="1">
      <c r="D818" s="14"/>
    </row>
    <row r="819" ht="39" customHeight="1">
      <c r="D819" s="14"/>
    </row>
    <row r="820" ht="39" customHeight="1">
      <c r="D820" s="14"/>
    </row>
    <row r="821" ht="39" customHeight="1">
      <c r="D821" s="14"/>
    </row>
    <row r="822" ht="39" customHeight="1">
      <c r="D822" s="14"/>
    </row>
    <row r="823" ht="39" customHeight="1">
      <c r="D823" s="14"/>
    </row>
    <row r="824" ht="39" customHeight="1">
      <c r="D824" s="14"/>
    </row>
    <row r="825" ht="39" customHeight="1">
      <c r="D825" s="14"/>
    </row>
    <row r="826" ht="39" customHeight="1">
      <c r="D826" s="14"/>
    </row>
    <row r="827" ht="39" customHeight="1">
      <c r="D827" s="14"/>
    </row>
    <row r="828" ht="39" customHeight="1">
      <c r="D828" s="14"/>
    </row>
    <row r="829" ht="39" customHeight="1">
      <c r="D829" s="14"/>
    </row>
    <row r="830" ht="39" customHeight="1">
      <c r="D830" s="14"/>
    </row>
    <row r="831" ht="39" customHeight="1">
      <c r="D831" s="14"/>
    </row>
    <row r="832" ht="39" customHeight="1">
      <c r="D832" s="14"/>
    </row>
    <row r="833" ht="39" customHeight="1">
      <c r="D833" s="14"/>
    </row>
    <row r="834" ht="39" customHeight="1">
      <c r="D834" s="14"/>
    </row>
    <row r="835" ht="39" customHeight="1">
      <c r="D835" s="14"/>
    </row>
    <row r="836" ht="39" customHeight="1">
      <c r="D836" s="14"/>
    </row>
    <row r="837" ht="39" customHeight="1">
      <c r="D837" s="14"/>
    </row>
    <row r="838" ht="39" customHeight="1">
      <c r="D838" s="14"/>
    </row>
    <row r="839" ht="39" customHeight="1">
      <c r="D839" s="14"/>
    </row>
    <row r="840" ht="39" customHeight="1">
      <c r="D840" s="14"/>
    </row>
    <row r="841" ht="39" customHeight="1">
      <c r="D841" s="14"/>
    </row>
    <row r="842" ht="39" customHeight="1">
      <c r="D842" s="14"/>
    </row>
    <row r="843" ht="39" customHeight="1">
      <c r="D843" s="14"/>
    </row>
    <row r="844" ht="39" customHeight="1">
      <c r="D844" s="14"/>
    </row>
    <row r="845" ht="39" customHeight="1">
      <c r="D845" s="14"/>
    </row>
    <row r="846" ht="39" customHeight="1">
      <c r="D846" s="14"/>
    </row>
    <row r="847" ht="39" customHeight="1">
      <c r="D847" s="14"/>
    </row>
    <row r="848" ht="39" customHeight="1">
      <c r="D848" s="14"/>
    </row>
    <row r="849" ht="39" customHeight="1">
      <c r="D849" s="14"/>
    </row>
    <row r="850" ht="39" customHeight="1">
      <c r="D850" s="14"/>
    </row>
    <row r="851" ht="39" customHeight="1">
      <c r="D851" s="14"/>
    </row>
    <row r="852" ht="39" customHeight="1">
      <c r="D852" s="14"/>
    </row>
    <row r="853" ht="39" customHeight="1">
      <c r="D853" s="14"/>
    </row>
    <row r="854" ht="39" customHeight="1">
      <c r="D854" s="14"/>
    </row>
    <row r="855" ht="39" customHeight="1">
      <c r="D855" s="14"/>
    </row>
    <row r="856" ht="39" customHeight="1">
      <c r="D856" s="14"/>
    </row>
    <row r="857" ht="39" customHeight="1">
      <c r="D857" s="14"/>
    </row>
    <row r="858" ht="39" customHeight="1">
      <c r="D858" s="14"/>
    </row>
    <row r="859" ht="39" customHeight="1">
      <c r="D859" s="14"/>
    </row>
    <row r="860" ht="39" customHeight="1">
      <c r="D860" s="14"/>
    </row>
    <row r="861" ht="39" customHeight="1">
      <c r="D861" s="14"/>
    </row>
    <row r="862" ht="39" customHeight="1">
      <c r="D862" s="14"/>
    </row>
    <row r="863" ht="39" customHeight="1">
      <c r="D863" s="14"/>
    </row>
    <row r="864" ht="39" customHeight="1">
      <c r="D864" s="14"/>
    </row>
    <row r="865" ht="39" customHeight="1">
      <c r="D865" s="14"/>
    </row>
    <row r="866" ht="39" customHeight="1">
      <c r="D866" s="14"/>
    </row>
    <row r="867" ht="39" customHeight="1">
      <c r="D867" s="14"/>
    </row>
    <row r="868" ht="39" customHeight="1">
      <c r="D868" s="14"/>
    </row>
    <row r="869" ht="39" customHeight="1">
      <c r="D869" s="14"/>
    </row>
    <row r="870" ht="39" customHeight="1">
      <c r="D870" s="14"/>
    </row>
    <row r="871" ht="39" customHeight="1">
      <c r="D871" s="14"/>
    </row>
    <row r="872" ht="39" customHeight="1">
      <c r="D872" s="14"/>
    </row>
    <row r="873" ht="39" customHeight="1">
      <c r="D873" s="14"/>
    </row>
    <row r="874" ht="39" customHeight="1">
      <c r="D874" s="14"/>
    </row>
    <row r="875" ht="39" customHeight="1">
      <c r="D875" s="14"/>
    </row>
    <row r="876" ht="39" customHeight="1">
      <c r="D876" s="14"/>
    </row>
    <row r="877" ht="39" customHeight="1">
      <c r="D877" s="14"/>
    </row>
    <row r="878" ht="39" customHeight="1">
      <c r="D878" s="14"/>
    </row>
    <row r="879" ht="39" customHeight="1">
      <c r="D879" s="14"/>
    </row>
    <row r="880" ht="39" customHeight="1">
      <c r="D880" s="14"/>
    </row>
    <row r="881" ht="39" customHeight="1">
      <c r="D881" s="14"/>
    </row>
    <row r="882" ht="39" customHeight="1">
      <c r="D882" s="14"/>
    </row>
    <row r="883" ht="39" customHeight="1">
      <c r="D883" s="14"/>
    </row>
    <row r="884" ht="39" customHeight="1">
      <c r="D884" s="14"/>
    </row>
    <row r="885" ht="39" customHeight="1">
      <c r="D885" s="14"/>
    </row>
    <row r="886" ht="39" customHeight="1">
      <c r="D886" s="14"/>
    </row>
    <row r="887" ht="39" customHeight="1">
      <c r="D887" s="14"/>
    </row>
    <row r="888" ht="39" customHeight="1">
      <c r="D888" s="14"/>
    </row>
    <row r="889" ht="39" customHeight="1">
      <c r="D889" s="14"/>
    </row>
    <row r="890" ht="39" customHeight="1">
      <c r="D890" s="14"/>
    </row>
    <row r="891" ht="39" customHeight="1">
      <c r="D891" s="14"/>
    </row>
    <row r="892" ht="39" customHeight="1">
      <c r="D892" s="14"/>
    </row>
    <row r="893" ht="39" customHeight="1">
      <c r="D893" s="14"/>
    </row>
    <row r="894" ht="39" customHeight="1">
      <c r="D894" s="14"/>
    </row>
    <row r="895" ht="39" customHeight="1">
      <c r="D895" s="14"/>
    </row>
    <row r="896" ht="39" customHeight="1">
      <c r="D896" s="14"/>
    </row>
    <row r="897" ht="39" customHeight="1">
      <c r="D897" s="14"/>
    </row>
    <row r="898" ht="39" customHeight="1">
      <c r="D898" s="14"/>
    </row>
    <row r="899" ht="39" customHeight="1">
      <c r="D899" s="14"/>
    </row>
    <row r="900" ht="39" customHeight="1">
      <c r="D900" s="14"/>
    </row>
    <row r="901" ht="39" customHeight="1">
      <c r="D901" s="14"/>
    </row>
    <row r="902" ht="39" customHeight="1">
      <c r="D902" s="14"/>
    </row>
    <row r="903" ht="39" customHeight="1">
      <c r="D903" s="14"/>
    </row>
    <row r="904" ht="39" customHeight="1">
      <c r="D904" s="14"/>
    </row>
    <row r="905" ht="39" customHeight="1">
      <c r="D905" s="14"/>
    </row>
    <row r="906" ht="39" customHeight="1">
      <c r="D906" s="14"/>
    </row>
    <row r="907" ht="39" customHeight="1">
      <c r="D907" s="14"/>
    </row>
    <row r="908" ht="39" customHeight="1">
      <c r="D908" s="14"/>
    </row>
    <row r="909" ht="39" customHeight="1">
      <c r="D909" s="14"/>
    </row>
    <row r="910" ht="39" customHeight="1">
      <c r="D910" s="14"/>
    </row>
    <row r="911" ht="39" customHeight="1">
      <c r="D911" s="14"/>
    </row>
    <row r="912" ht="39" customHeight="1">
      <c r="D912" s="14"/>
    </row>
    <row r="913" ht="39" customHeight="1">
      <c r="D913" s="14"/>
    </row>
    <row r="914" ht="39" customHeight="1">
      <c r="D914" s="14"/>
    </row>
    <row r="915" ht="39" customHeight="1">
      <c r="D915" s="14"/>
    </row>
    <row r="916" ht="39" customHeight="1">
      <c r="D916" s="14"/>
    </row>
    <row r="917" ht="39" customHeight="1">
      <c r="D917" s="14"/>
    </row>
    <row r="918" ht="39" customHeight="1">
      <c r="D918" s="14"/>
    </row>
    <row r="919" ht="39" customHeight="1">
      <c r="D919" s="14"/>
    </row>
    <row r="920" ht="39" customHeight="1">
      <c r="D920" s="14"/>
    </row>
    <row r="921" ht="39" customHeight="1">
      <c r="D921" s="14"/>
    </row>
    <row r="922" ht="39" customHeight="1">
      <c r="D922" s="14"/>
    </row>
    <row r="923" ht="39" customHeight="1">
      <c r="D923" s="14"/>
    </row>
    <row r="924" ht="39" customHeight="1">
      <c r="D924" s="14"/>
    </row>
    <row r="925" ht="39" customHeight="1">
      <c r="D925" s="14"/>
    </row>
    <row r="926" ht="39" customHeight="1">
      <c r="D926" s="14"/>
    </row>
    <row r="927" ht="39" customHeight="1">
      <c r="D927" s="14"/>
    </row>
    <row r="928" ht="39" customHeight="1">
      <c r="D928" s="14"/>
    </row>
    <row r="929" ht="39" customHeight="1">
      <c r="D929" s="14"/>
    </row>
    <row r="930" ht="39" customHeight="1">
      <c r="D930" s="14"/>
    </row>
    <row r="931" ht="39" customHeight="1">
      <c r="D931" s="14"/>
    </row>
    <row r="932" ht="39" customHeight="1">
      <c r="D932" s="14"/>
    </row>
    <row r="933" ht="39" customHeight="1">
      <c r="D933" s="14"/>
    </row>
    <row r="934" ht="39" customHeight="1">
      <c r="D934" s="14"/>
    </row>
    <row r="935" ht="39" customHeight="1">
      <c r="D935" s="14"/>
    </row>
    <row r="936" ht="39" customHeight="1">
      <c r="D936" s="14"/>
    </row>
    <row r="937" ht="39" customHeight="1">
      <c r="D937" s="14"/>
    </row>
    <row r="938" ht="39" customHeight="1">
      <c r="D938" s="14"/>
    </row>
    <row r="939" ht="39" customHeight="1">
      <c r="D939" s="14"/>
    </row>
    <row r="940" ht="39" customHeight="1">
      <c r="D940" s="14"/>
    </row>
    <row r="941" ht="39" customHeight="1">
      <c r="D941" s="14"/>
    </row>
    <row r="942" ht="39" customHeight="1">
      <c r="D942" s="14"/>
    </row>
    <row r="943" ht="39" customHeight="1">
      <c r="D943" s="14"/>
    </row>
    <row r="944" ht="39" customHeight="1">
      <c r="D944" s="14"/>
    </row>
    <row r="945" ht="39" customHeight="1">
      <c r="D945" s="14"/>
    </row>
    <row r="946" ht="39" customHeight="1">
      <c r="D946" s="14"/>
    </row>
    <row r="947" ht="39" customHeight="1">
      <c r="D947" s="14"/>
    </row>
    <row r="948" ht="39" customHeight="1">
      <c r="D948" s="14"/>
    </row>
    <row r="949" ht="39" customHeight="1">
      <c r="D949" s="14"/>
    </row>
    <row r="950" ht="39" customHeight="1">
      <c r="D950" s="14"/>
    </row>
    <row r="951" ht="39" customHeight="1">
      <c r="D951" s="14"/>
    </row>
    <row r="952" ht="39" customHeight="1">
      <c r="D952" s="14"/>
    </row>
    <row r="953" ht="39" customHeight="1">
      <c r="D953" s="14"/>
    </row>
    <row r="954" ht="39" customHeight="1">
      <c r="D954" s="14"/>
    </row>
    <row r="955" ht="39" customHeight="1">
      <c r="D955" s="14"/>
    </row>
    <row r="956" ht="39" customHeight="1">
      <c r="D956" s="14"/>
    </row>
    <row r="957" ht="39" customHeight="1">
      <c r="D957" s="14"/>
    </row>
    <row r="958" ht="39" customHeight="1">
      <c r="D958" s="14"/>
    </row>
    <row r="959" ht="39" customHeight="1">
      <c r="D959" s="14"/>
    </row>
    <row r="960" ht="39" customHeight="1">
      <c r="D960" s="14"/>
    </row>
    <row r="961" ht="39" customHeight="1">
      <c r="D961" s="14"/>
    </row>
    <row r="962" ht="39" customHeight="1">
      <c r="D962" s="14"/>
    </row>
    <row r="963" ht="39" customHeight="1">
      <c r="D963" s="14"/>
    </row>
    <row r="964" ht="39" customHeight="1">
      <c r="D964" s="14"/>
    </row>
    <row r="965" ht="39" customHeight="1">
      <c r="D965" s="14"/>
    </row>
    <row r="966" ht="39" customHeight="1">
      <c r="D966" s="14"/>
    </row>
    <row r="967" ht="39" customHeight="1">
      <c r="D967" s="14"/>
    </row>
    <row r="968" ht="39" customHeight="1">
      <c r="D968" s="14"/>
    </row>
    <row r="969" ht="39" customHeight="1">
      <c r="D969" s="14"/>
    </row>
    <row r="970" ht="39" customHeight="1">
      <c r="D970" s="14"/>
    </row>
    <row r="971" ht="39" customHeight="1">
      <c r="D971" s="14"/>
    </row>
    <row r="972" ht="39" customHeight="1">
      <c r="D972" s="14"/>
    </row>
    <row r="973" ht="39" customHeight="1">
      <c r="D973" s="14"/>
    </row>
    <row r="974" ht="39" customHeight="1">
      <c r="D974" s="14"/>
    </row>
    <row r="975" ht="39" customHeight="1">
      <c r="D975" s="14"/>
    </row>
    <row r="976" ht="39" customHeight="1">
      <c r="D976" s="14"/>
    </row>
    <row r="977" ht="39" customHeight="1">
      <c r="D977" s="14"/>
    </row>
    <row r="978" ht="39" customHeight="1">
      <c r="D978" s="14"/>
    </row>
    <row r="979" ht="39" customHeight="1">
      <c r="D979" s="14"/>
    </row>
    <row r="980" ht="39" customHeight="1">
      <c r="D980" s="14"/>
    </row>
    <row r="981" ht="39" customHeight="1">
      <c r="D981" s="14"/>
    </row>
    <row r="982" ht="39" customHeight="1">
      <c r="D982" s="14"/>
    </row>
    <row r="983" ht="39" customHeight="1">
      <c r="D983" s="14"/>
    </row>
    <row r="984" ht="39" customHeight="1">
      <c r="D984" s="14"/>
    </row>
    <row r="985" ht="39" customHeight="1">
      <c r="D985" s="14"/>
    </row>
    <row r="986" ht="39" customHeight="1">
      <c r="D986" s="14"/>
    </row>
    <row r="987" ht="39" customHeight="1">
      <c r="D987" s="14"/>
    </row>
    <row r="988" ht="39" customHeight="1">
      <c r="D988" s="14"/>
    </row>
    <row r="989" ht="39" customHeight="1">
      <c r="D989" s="14"/>
    </row>
    <row r="990" ht="39" customHeight="1">
      <c r="D990" s="14"/>
    </row>
    <row r="991" ht="39" customHeight="1">
      <c r="D991" s="14"/>
    </row>
    <row r="992" ht="39" customHeight="1">
      <c r="D992" s="14"/>
    </row>
    <row r="993" ht="39" customHeight="1">
      <c r="D993" s="14"/>
    </row>
    <row r="994" ht="39" customHeight="1">
      <c r="D994" s="14"/>
    </row>
    <row r="995" ht="39" customHeight="1">
      <c r="D995" s="14"/>
    </row>
    <row r="996" ht="39" customHeight="1">
      <c r="D996" s="14"/>
    </row>
    <row r="997" ht="39" customHeight="1">
      <c r="D997" s="14"/>
    </row>
    <row r="998" ht="39" customHeight="1">
      <c r="D998" s="14"/>
    </row>
    <row r="999" ht="39" customHeight="1">
      <c r="D999" s="14"/>
    </row>
    <row r="1000" ht="39" customHeight="1">
      <c r="D1000" s="14"/>
    </row>
    <row r="1001" ht="39" customHeight="1">
      <c r="D1001" s="14"/>
    </row>
    <row r="1002" ht="39" customHeight="1">
      <c r="D1002" s="14"/>
    </row>
    <row r="1003" ht="39" customHeight="1">
      <c r="D1003" s="14"/>
    </row>
    <row r="1004" ht="39" customHeight="1">
      <c r="D1004" s="14"/>
    </row>
    <row r="1005" ht="39" customHeight="1">
      <c r="D1005" s="14"/>
    </row>
    <row r="1006" ht="39" customHeight="1">
      <c r="D1006" s="14"/>
    </row>
    <row r="1007" ht="39" customHeight="1">
      <c r="D1007" s="14"/>
    </row>
    <row r="1008" ht="39" customHeight="1">
      <c r="D1008" s="14"/>
    </row>
    <row r="1009" ht="39" customHeight="1">
      <c r="D1009" s="14"/>
    </row>
    <row r="1010" ht="39" customHeight="1">
      <c r="D1010" s="14"/>
    </row>
    <row r="1011" ht="39" customHeight="1">
      <c r="D1011" s="14"/>
    </row>
    <row r="1012" ht="39" customHeight="1">
      <c r="D1012" s="14"/>
    </row>
    <row r="1013" ht="39" customHeight="1">
      <c r="D1013" s="14"/>
    </row>
    <row r="1014" ht="39" customHeight="1">
      <c r="D1014" s="14"/>
    </row>
    <row r="1015" ht="39" customHeight="1">
      <c r="D1015" s="14"/>
    </row>
    <row r="1016" ht="39" customHeight="1">
      <c r="D1016" s="14"/>
    </row>
    <row r="1017" ht="39" customHeight="1">
      <c r="D1017" s="14"/>
    </row>
    <row r="1018" ht="39" customHeight="1">
      <c r="D1018" s="14"/>
    </row>
    <row r="1019" ht="39" customHeight="1">
      <c r="D1019" s="14"/>
    </row>
    <row r="1020" ht="39" customHeight="1">
      <c r="D1020" s="14"/>
    </row>
    <row r="1021" ht="39" customHeight="1">
      <c r="D1021" s="14"/>
    </row>
    <row r="1022" ht="39" customHeight="1">
      <c r="D1022" s="14"/>
    </row>
    <row r="1023" ht="39" customHeight="1">
      <c r="D1023" s="14"/>
    </row>
    <row r="1024" ht="39" customHeight="1">
      <c r="D1024" s="14"/>
    </row>
    <row r="1025" ht="39" customHeight="1">
      <c r="D1025" s="14"/>
    </row>
    <row r="1026" ht="39" customHeight="1">
      <c r="D1026" s="14"/>
    </row>
    <row r="1027" ht="39" customHeight="1">
      <c r="D1027" s="14"/>
    </row>
    <row r="1028" ht="39" customHeight="1">
      <c r="D1028" s="14"/>
    </row>
    <row r="1029" ht="39" customHeight="1">
      <c r="D1029" s="14"/>
    </row>
    <row r="1030" ht="39" customHeight="1">
      <c r="D1030" s="14"/>
    </row>
    <row r="1031" ht="39" customHeight="1">
      <c r="D1031" s="14"/>
    </row>
    <row r="1032" ht="39" customHeight="1">
      <c r="D1032" s="14"/>
    </row>
    <row r="1033" ht="39" customHeight="1">
      <c r="D1033" s="14"/>
    </row>
    <row r="1034" ht="39" customHeight="1">
      <c r="D1034" s="14"/>
    </row>
    <row r="1035" ht="39" customHeight="1">
      <c r="D1035" s="14"/>
    </row>
    <row r="1036" ht="39" customHeight="1">
      <c r="D1036" s="14"/>
    </row>
    <row r="1037" ht="39" customHeight="1">
      <c r="D1037" s="14"/>
    </row>
    <row r="1038" ht="39" customHeight="1">
      <c r="D1038" s="14"/>
    </row>
    <row r="1039" ht="39" customHeight="1">
      <c r="D1039" s="14"/>
    </row>
    <row r="1040" ht="39" customHeight="1">
      <c r="D1040" s="14"/>
    </row>
    <row r="1041" ht="39" customHeight="1">
      <c r="D1041" s="14"/>
    </row>
    <row r="1042" ht="39" customHeight="1">
      <c r="D1042" s="14"/>
    </row>
    <row r="1043" ht="39" customHeight="1">
      <c r="D1043" s="14"/>
    </row>
    <row r="1044" ht="39" customHeight="1">
      <c r="D1044" s="14"/>
    </row>
    <row r="1045" ht="39" customHeight="1">
      <c r="D1045" s="14"/>
    </row>
    <row r="1046" ht="39" customHeight="1">
      <c r="D1046" s="14"/>
    </row>
    <row r="1047" ht="39" customHeight="1">
      <c r="D1047" s="14"/>
    </row>
    <row r="1048" ht="39" customHeight="1">
      <c r="D1048" s="14"/>
    </row>
    <row r="1049" ht="39" customHeight="1">
      <c r="D1049" s="14"/>
    </row>
    <row r="1050" ht="39" customHeight="1">
      <c r="D1050" s="14"/>
    </row>
    <row r="1051" ht="39" customHeight="1">
      <c r="D1051" s="14"/>
    </row>
    <row r="1052" ht="39" customHeight="1">
      <c r="D1052" s="14"/>
    </row>
    <row r="1053" ht="39" customHeight="1">
      <c r="D1053" s="14"/>
    </row>
    <row r="1054" ht="39" customHeight="1">
      <c r="D1054" s="14"/>
    </row>
    <row r="1055" ht="39" customHeight="1">
      <c r="D1055" s="14"/>
    </row>
    <row r="1056" ht="39" customHeight="1">
      <c r="D1056" s="14"/>
    </row>
    <row r="1057" ht="39" customHeight="1">
      <c r="D1057" s="14"/>
    </row>
    <row r="1058" ht="39" customHeight="1">
      <c r="D1058" s="14"/>
    </row>
    <row r="1059" ht="39" customHeight="1">
      <c r="D1059" s="14"/>
    </row>
    <row r="1060" ht="39" customHeight="1">
      <c r="D1060" s="14"/>
    </row>
    <row r="1061" ht="39" customHeight="1">
      <c r="D1061" s="14"/>
    </row>
    <row r="1062" ht="39" customHeight="1">
      <c r="D1062" s="14"/>
    </row>
    <row r="1063" ht="39" customHeight="1">
      <c r="D1063" s="14"/>
    </row>
    <row r="1064" ht="39" customHeight="1">
      <c r="D1064" s="14"/>
    </row>
    <row r="1065" ht="39" customHeight="1">
      <c r="D1065" s="14"/>
    </row>
    <row r="1066" ht="39" customHeight="1">
      <c r="D1066" s="14"/>
    </row>
    <row r="1067" ht="39" customHeight="1">
      <c r="D1067" s="14"/>
    </row>
    <row r="1068" ht="39" customHeight="1">
      <c r="D1068" s="14"/>
    </row>
    <row r="1069" ht="39" customHeight="1">
      <c r="D1069" s="14"/>
    </row>
    <row r="1070" ht="39" customHeight="1">
      <c r="D1070" s="14"/>
    </row>
    <row r="1071" ht="39" customHeight="1">
      <c r="D1071" s="14"/>
    </row>
    <row r="1072" ht="39" customHeight="1">
      <c r="D1072" s="14"/>
    </row>
    <row r="1073" ht="39" customHeight="1">
      <c r="D1073" s="14"/>
    </row>
    <row r="1074" ht="39" customHeight="1">
      <c r="D1074" s="14"/>
    </row>
    <row r="1075" ht="39" customHeight="1">
      <c r="D1075" s="14"/>
    </row>
    <row r="1076" ht="39" customHeight="1">
      <c r="D1076" s="14"/>
    </row>
    <row r="1077" ht="39" customHeight="1">
      <c r="D1077" s="14"/>
    </row>
    <row r="1078" ht="39" customHeight="1">
      <c r="D1078" s="14"/>
    </row>
    <row r="1079" ht="39" customHeight="1">
      <c r="D1079" s="14"/>
    </row>
    <row r="1080" ht="39" customHeight="1">
      <c r="D1080" s="14"/>
    </row>
    <row r="1081" ht="39" customHeight="1">
      <c r="D1081" s="14"/>
    </row>
    <row r="1082" ht="39" customHeight="1">
      <c r="D1082" s="14"/>
    </row>
    <row r="1083" ht="39" customHeight="1">
      <c r="D1083" s="14"/>
    </row>
    <row r="1084" ht="39" customHeight="1">
      <c r="D1084" s="14"/>
    </row>
    <row r="1085" ht="39" customHeight="1">
      <c r="D1085" s="14"/>
    </row>
    <row r="1086" ht="39" customHeight="1">
      <c r="D1086" s="14"/>
    </row>
    <row r="1087" ht="39" customHeight="1">
      <c r="D1087" s="14"/>
    </row>
    <row r="1088" ht="39" customHeight="1">
      <c r="D1088" s="14"/>
    </row>
    <row r="1089" ht="39" customHeight="1">
      <c r="D1089" s="14"/>
    </row>
    <row r="1090" ht="39" customHeight="1">
      <c r="D1090" s="14"/>
    </row>
    <row r="1091" ht="39" customHeight="1">
      <c r="D1091" s="14"/>
    </row>
    <row r="1092" ht="39" customHeight="1">
      <c r="D1092" s="14"/>
    </row>
    <row r="1093" ht="39" customHeight="1">
      <c r="D1093" s="14"/>
    </row>
    <row r="1094" ht="39" customHeight="1">
      <c r="D1094" s="14"/>
    </row>
    <row r="1095" ht="39" customHeight="1">
      <c r="D1095" s="14"/>
    </row>
    <row r="1096" ht="39" customHeight="1">
      <c r="D1096" s="14"/>
    </row>
    <row r="1097" ht="39" customHeight="1">
      <c r="D1097" s="14"/>
    </row>
    <row r="1098" ht="39" customHeight="1">
      <c r="D1098" s="14"/>
    </row>
    <row r="1099" ht="39" customHeight="1">
      <c r="D1099" s="14"/>
    </row>
    <row r="1100" ht="39" customHeight="1">
      <c r="D1100" s="14"/>
    </row>
    <row r="1101" ht="39" customHeight="1">
      <c r="D1101" s="14"/>
    </row>
    <row r="1102" ht="39" customHeight="1">
      <c r="D1102" s="14"/>
    </row>
    <row r="1103" ht="39" customHeight="1">
      <c r="D1103" s="14"/>
    </row>
    <row r="1104" ht="39" customHeight="1">
      <c r="D1104" s="14"/>
    </row>
    <row r="1105" ht="39" customHeight="1">
      <c r="D1105" s="14"/>
    </row>
    <row r="1106" ht="39" customHeight="1">
      <c r="D1106" s="14"/>
    </row>
    <row r="1107" ht="39" customHeight="1">
      <c r="D1107" s="14"/>
    </row>
    <row r="1108" ht="39" customHeight="1">
      <c r="D1108" s="14"/>
    </row>
    <row r="1109" ht="39" customHeight="1">
      <c r="D1109" s="14"/>
    </row>
    <row r="1110" ht="39" customHeight="1">
      <c r="D1110" s="14"/>
    </row>
    <row r="1111" ht="39" customHeight="1">
      <c r="D1111" s="14"/>
    </row>
    <row r="1112" ht="39" customHeight="1">
      <c r="D1112" s="14"/>
    </row>
    <row r="1113" ht="39" customHeight="1">
      <c r="D1113" s="14"/>
    </row>
    <row r="1114" ht="39" customHeight="1">
      <c r="D1114" s="14"/>
    </row>
    <row r="1115" ht="39" customHeight="1">
      <c r="D1115" s="14"/>
    </row>
    <row r="1116" ht="39" customHeight="1">
      <c r="D1116" s="14"/>
    </row>
    <row r="1117" ht="39" customHeight="1">
      <c r="D1117" s="14"/>
    </row>
    <row r="1118" ht="39" customHeight="1">
      <c r="D1118" s="14"/>
    </row>
    <row r="1119" ht="39" customHeight="1">
      <c r="D1119" s="14"/>
    </row>
    <row r="1120" ht="39" customHeight="1">
      <c r="D1120" s="14"/>
    </row>
    <row r="1121" ht="39" customHeight="1">
      <c r="D1121" s="14"/>
    </row>
  </sheetData>
  <sheetProtection/>
  <autoFilter ref="B5:DY264"/>
  <mergeCells count="90">
    <mergeCell ref="A6:A189"/>
    <mergeCell ref="A203:A214"/>
    <mergeCell ref="A190:A199"/>
    <mergeCell ref="B134:B135"/>
    <mergeCell ref="B22:B23"/>
    <mergeCell ref="B6:B9"/>
    <mergeCell ref="B41:B51"/>
    <mergeCell ref="B60:B63"/>
    <mergeCell ref="B184:B189"/>
    <mergeCell ref="B173:B174"/>
    <mergeCell ref="A1:U2"/>
    <mergeCell ref="T3:T5"/>
    <mergeCell ref="F3:F5"/>
    <mergeCell ref="I3:K4"/>
    <mergeCell ref="L3:N4"/>
    <mergeCell ref="O3:O5"/>
    <mergeCell ref="A3:A5"/>
    <mergeCell ref="C3:C5"/>
    <mergeCell ref="R3:R5"/>
    <mergeCell ref="P3:P5"/>
    <mergeCell ref="B175:B176"/>
    <mergeCell ref="B86:B95"/>
    <mergeCell ref="B154:B157"/>
    <mergeCell ref="B170:B172"/>
    <mergeCell ref="B167:B169"/>
    <mergeCell ref="B151:B152"/>
    <mergeCell ref="B159:B166"/>
    <mergeCell ref="B149:B150"/>
    <mergeCell ref="B143:B148"/>
    <mergeCell ref="B10:B11"/>
    <mergeCell ref="B73:B84"/>
    <mergeCell ref="B69:B72"/>
    <mergeCell ref="B17:B21"/>
    <mergeCell ref="B12:B16"/>
    <mergeCell ref="B66:B68"/>
    <mergeCell ref="B57:B59"/>
    <mergeCell ref="B36:B40"/>
    <mergeCell ref="B26:B35"/>
    <mergeCell ref="F255:G255"/>
    <mergeCell ref="F252:G252"/>
    <mergeCell ref="F253:G253"/>
    <mergeCell ref="F249:G249"/>
    <mergeCell ref="F248:G248"/>
    <mergeCell ref="F246:G246"/>
    <mergeCell ref="A222:A226"/>
    <mergeCell ref="F257:G257"/>
    <mergeCell ref="D201:E201"/>
    <mergeCell ref="D215:E215"/>
    <mergeCell ref="F242:G242"/>
    <mergeCell ref="F238:G238"/>
    <mergeCell ref="F245:G245"/>
    <mergeCell ref="F243:G243"/>
    <mergeCell ref="F250:G250"/>
    <mergeCell ref="F237:G237"/>
    <mergeCell ref="Q3:Q5"/>
    <mergeCell ref="G3:G5"/>
    <mergeCell ref="H3:H5"/>
    <mergeCell ref="R160:R161"/>
    <mergeCell ref="Q160:Q161"/>
    <mergeCell ref="H160:H161"/>
    <mergeCell ref="F256:G256"/>
    <mergeCell ref="F259:G259"/>
    <mergeCell ref="F160:F161"/>
    <mergeCell ref="F234:G234"/>
    <mergeCell ref="F233:G233"/>
    <mergeCell ref="F235:G235"/>
    <mergeCell ref="F236:G236"/>
    <mergeCell ref="F239:G239"/>
    <mergeCell ref="F254:G254"/>
    <mergeCell ref="F247:G247"/>
    <mergeCell ref="F264:J264"/>
    <mergeCell ref="F263:J263"/>
    <mergeCell ref="F262:G262"/>
    <mergeCell ref="F261:G261"/>
    <mergeCell ref="F258:G258"/>
    <mergeCell ref="E156:E157"/>
    <mergeCell ref="F244:G244"/>
    <mergeCell ref="F240:G240"/>
    <mergeCell ref="F241:G241"/>
    <mergeCell ref="F260:G260"/>
    <mergeCell ref="E3:E5"/>
    <mergeCell ref="G160:G161"/>
    <mergeCell ref="B64:B65"/>
    <mergeCell ref="B3:B5"/>
    <mergeCell ref="B136:B139"/>
    <mergeCell ref="B96:B133"/>
    <mergeCell ref="D3:D5"/>
    <mergeCell ref="B140:B141"/>
    <mergeCell ref="F151:F152"/>
    <mergeCell ref="B52:B55"/>
  </mergeCells>
  <hyperlinks>
    <hyperlink ref="C8" r:id="rId1" display="12-03"/>
    <hyperlink ref="C7" r:id="rId2" display="12-02"/>
    <hyperlink ref="C54" r:id="rId3" display="12-49"/>
    <hyperlink ref="C71" r:id="rId4" display="12-66"/>
    <hyperlink ref="C70" r:id="rId5" display="12-65"/>
    <hyperlink ref="C173" r:id="rId6" display="12-168"/>
    <hyperlink ref="C7:C8" r:id="rId7" display="12-02"/>
    <hyperlink ref="C68" r:id="rId8" display="12-63"/>
    <hyperlink ref="C157" r:id="rId9" display="12-152"/>
    <hyperlink ref="C178" r:id="rId10" display="12-173"/>
    <hyperlink ref="C177" r:id="rId11" display="12-172"/>
    <hyperlink ref="C125:C127" r:id="rId12" display="12-120"/>
    <hyperlink ref="C123:C124" r:id="rId13" display="12-118"/>
    <hyperlink ref="C117:C122" r:id="rId14" display="12-112"/>
    <hyperlink ref="C152" r:id="rId15" display="12-147"/>
    <hyperlink ref="C179" r:id="rId16" display="12-174"/>
    <hyperlink ref="C52" r:id="rId17" display="12-47"/>
    <hyperlink ref="C29" r:id="rId18" display="12-24"/>
    <hyperlink ref="C205" r:id="rId19" display="12-197"/>
    <hyperlink ref="C206" r:id="rId20" display="12-198"/>
    <hyperlink ref="C209" r:id="rId21" display="12-201"/>
    <hyperlink ref="C66" r:id="rId22" display="12-61"/>
    <hyperlink ref="C65" r:id="rId23" display="12-60"/>
    <hyperlink ref="C210" r:id="rId24" display="12-202"/>
    <hyperlink ref="C208" r:id="rId25" display="12-200"/>
    <hyperlink ref="C222" r:id="rId26" display="12-205"/>
    <hyperlink ref="C223" r:id="rId27" display="12-206"/>
    <hyperlink ref="C224" r:id="rId28" display="12-207"/>
    <hyperlink ref="C225" r:id="rId29" display="12-208"/>
    <hyperlink ref="C226" r:id="rId30" display="12-209"/>
    <hyperlink ref="C190" r:id="rId31" display="12-185"/>
    <hyperlink ref="C191" r:id="rId32" display="12-186"/>
    <hyperlink ref="C192" r:id="rId33" display="12-187"/>
    <hyperlink ref="C193" r:id="rId34" display="12-188"/>
    <hyperlink ref="D193" r:id="rId35" display="n. 11 monitor multiparametrici"/>
    <hyperlink ref="C194" r:id="rId36" display="12-189"/>
    <hyperlink ref="C196" r:id="rId37" display="12-191"/>
    <hyperlink ref="C198" r:id="rId38" display="12-193"/>
    <hyperlink ref="C69" r:id="rId39" display="12-64"/>
    <hyperlink ref="C135" r:id="rId40" display="12-130"/>
    <hyperlink ref="C174" r:id="rId41" display="12-169"/>
    <hyperlink ref="C32" r:id="rId42" display="12-27"/>
    <hyperlink ref="C33" r:id="rId43" display="12-28"/>
    <hyperlink ref="C53" r:id="rId44" display="12-48"/>
    <hyperlink ref="C57" r:id="rId45" display="12-52"/>
    <hyperlink ref="C211" r:id="rId46" display="12-203"/>
    <hyperlink ref="C166" r:id="rId47" display="12-161"/>
    <hyperlink ref="C165" r:id="rId48" display="12-160"/>
    <hyperlink ref="C160" r:id="rId49" display="12-155"/>
    <hyperlink ref="C161" r:id="rId50" display="12-156"/>
    <hyperlink ref="C162" r:id="rId51" display="12-157"/>
    <hyperlink ref="C163" r:id="rId52" display="12-158"/>
    <hyperlink ref="C164" r:id="rId53" display="12-159"/>
    <hyperlink ref="C159" r:id="rId54" display="12-154"/>
    <hyperlink ref="C142" r:id="rId55" display="12-137"/>
    <hyperlink ref="C41" r:id="rId56" display="12-36"/>
    <hyperlink ref="C50" r:id="rId57" display="12-45"/>
    <hyperlink ref="C43" r:id="rId58" display="12-38"/>
    <hyperlink ref="C58" r:id="rId59" display="12-53"/>
    <hyperlink ref="C150" r:id="rId60" display="12-145"/>
    <hyperlink ref="C176" r:id="rId61" display="12-171"/>
    <hyperlink ref="C175" r:id="rId62" display="12-170"/>
    <hyperlink ref="C154" r:id="rId63" display="12-149"/>
    <hyperlink ref="C158" r:id="rId64" display="12-153"/>
    <hyperlink ref="C155" r:id="rId65" display="12-150"/>
    <hyperlink ref="C143" r:id="rId66" display="12-138"/>
    <hyperlink ref="C25" r:id="rId67" display="12-20"/>
    <hyperlink ref="C153" r:id="rId68" display="12-148"/>
    <hyperlink ref="C212" r:id="rId69" display="12-152"/>
  </hyperlinks>
  <printOptions gridLines="1" horizontalCentered="1"/>
  <pageMargins left="0.2362204724409449" right="0.2362204724409449" top="0.2755905511811024" bottom="0.4330708661417323" header="0.15748031496062992" footer="0.1968503937007874"/>
  <pageSetup fitToHeight="8" horizontalDpi="600" verticalDpi="600" orientation="portrait" paperSize="8" scale="51" r:id="rId70"/>
  <headerFooter alignWithMargins="0">
    <oddFooter>&amp;C&amp;P di &amp;N</oddFooter>
  </headerFooter>
  <rowBreaks count="1" manualBreakCount="1">
    <brk id="20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9"/>
  <sheetViews>
    <sheetView zoomScalePageLayoutView="0" workbookViewId="0" topLeftCell="A13">
      <selection activeCell="E60" sqref="E60"/>
    </sheetView>
  </sheetViews>
  <sheetFormatPr defaultColWidth="9.140625" defaultRowHeight="12.75"/>
  <cols>
    <col min="1" max="1" width="37.421875" style="0" bestFit="1" customWidth="1"/>
    <col min="2" max="2" width="6.7109375" style="0" bestFit="1" customWidth="1"/>
    <col min="3" max="3" width="50.57421875" style="0" customWidth="1"/>
    <col min="4" max="4" width="19.421875" style="0" customWidth="1"/>
    <col min="5" max="5" width="26.28125" style="0" customWidth="1"/>
    <col min="6" max="6" width="10.8515625" style="0" bestFit="1" customWidth="1"/>
    <col min="7" max="7" width="24.57421875" style="83" bestFit="1" customWidth="1"/>
    <col min="8" max="8" width="15.00390625" style="82" customWidth="1"/>
    <col min="10" max="10" width="13.57421875" style="0" customWidth="1"/>
    <col min="11" max="11" width="14.421875" style="0" customWidth="1"/>
    <col min="12" max="12" width="12.421875" style="0" bestFit="1" customWidth="1"/>
    <col min="13" max="13" width="15.00390625" style="0" customWidth="1"/>
    <col min="14" max="14" width="14.28125" style="0" bestFit="1" customWidth="1"/>
    <col min="15" max="15" width="15.421875" style="0" customWidth="1"/>
    <col min="16" max="16" width="13.7109375" style="0" customWidth="1"/>
    <col min="17" max="17" width="14.8515625" style="0" customWidth="1"/>
  </cols>
  <sheetData>
    <row r="1" ht="14.25" thickBot="1"/>
    <row r="2" spans="8:17" ht="41.25">
      <c r="H2" s="86" t="s">
        <v>523</v>
      </c>
      <c r="I2" s="87" t="s">
        <v>524</v>
      </c>
      <c r="J2" s="87" t="s">
        <v>519</v>
      </c>
      <c r="K2" s="87" t="s">
        <v>525</v>
      </c>
      <c r="L2" s="88" t="s">
        <v>520</v>
      </c>
      <c r="M2" s="87" t="s">
        <v>526</v>
      </c>
      <c r="N2" s="88" t="s">
        <v>521</v>
      </c>
      <c r="O2" s="87" t="s">
        <v>527</v>
      </c>
      <c r="P2" s="87" t="s">
        <v>522</v>
      </c>
      <c r="Q2" s="89" t="s">
        <v>528</v>
      </c>
    </row>
    <row r="3" spans="1:17" ht="27.75" customHeight="1">
      <c r="A3" s="26" t="s">
        <v>131</v>
      </c>
      <c r="B3" s="65" t="s">
        <v>297</v>
      </c>
      <c r="C3" s="1" t="s">
        <v>172</v>
      </c>
      <c r="D3" s="3" t="s">
        <v>129</v>
      </c>
      <c r="E3" s="17">
        <v>60</v>
      </c>
      <c r="H3" s="90">
        <v>8</v>
      </c>
      <c r="I3" s="85">
        <v>12</v>
      </c>
      <c r="J3" s="85">
        <v>17</v>
      </c>
      <c r="K3" s="85">
        <v>22</v>
      </c>
      <c r="L3" s="85">
        <v>108</v>
      </c>
      <c r="M3" s="85">
        <v>144</v>
      </c>
      <c r="N3" s="85">
        <v>21</v>
      </c>
      <c r="O3" s="85">
        <v>28</v>
      </c>
      <c r="P3" s="85">
        <v>26</v>
      </c>
      <c r="Q3" s="91">
        <v>29</v>
      </c>
    </row>
    <row r="4" spans="1:17" ht="23.25" customHeight="1" thickBot="1">
      <c r="A4" s="76" t="s">
        <v>131</v>
      </c>
      <c r="B4" s="65" t="s">
        <v>298</v>
      </c>
      <c r="C4" s="1" t="s">
        <v>173</v>
      </c>
      <c r="D4" s="3" t="s">
        <v>129</v>
      </c>
      <c r="E4" s="17">
        <v>25</v>
      </c>
      <c r="G4" s="83" t="s">
        <v>529</v>
      </c>
      <c r="H4" s="92">
        <f>60*8</f>
        <v>480</v>
      </c>
      <c r="I4" s="93">
        <f>60*I3</f>
        <v>720</v>
      </c>
      <c r="J4" s="93">
        <f>25*J3</f>
        <v>425</v>
      </c>
      <c r="K4" s="93">
        <f>25*K3</f>
        <v>550</v>
      </c>
      <c r="L4" s="93">
        <f>135*L3</f>
        <v>14580</v>
      </c>
      <c r="M4" s="93">
        <f>135*M3</f>
        <v>19440</v>
      </c>
      <c r="N4" s="93">
        <f>130*N3</f>
        <v>2730</v>
      </c>
      <c r="O4" s="93">
        <f>130*O3</f>
        <v>3640</v>
      </c>
      <c r="P4" s="93">
        <f>600*P3</f>
        <v>15600</v>
      </c>
      <c r="Q4" s="94">
        <f>600*Q3</f>
        <v>17400</v>
      </c>
    </row>
    <row r="5" spans="1:5" ht="23.25" customHeight="1">
      <c r="A5" s="69" t="s">
        <v>132</v>
      </c>
      <c r="B5" s="65" t="s">
        <v>301</v>
      </c>
      <c r="C5" s="1" t="s">
        <v>512</v>
      </c>
      <c r="D5" s="3" t="s">
        <v>129</v>
      </c>
      <c r="E5" s="17">
        <v>60</v>
      </c>
    </row>
    <row r="6" spans="1:8" ht="23.25" customHeight="1">
      <c r="A6" s="69" t="s">
        <v>132</v>
      </c>
      <c r="B6" s="65" t="s">
        <v>302</v>
      </c>
      <c r="C6" s="1" t="s">
        <v>173</v>
      </c>
      <c r="D6" s="3" t="s">
        <v>129</v>
      </c>
      <c r="E6" s="17">
        <v>25</v>
      </c>
      <c r="H6" s="95"/>
    </row>
    <row r="7" spans="1:5" ht="23.25" customHeight="1">
      <c r="A7" s="69" t="s">
        <v>136</v>
      </c>
      <c r="B7" s="65" t="s">
        <v>319</v>
      </c>
      <c r="C7" s="1" t="s">
        <v>185</v>
      </c>
      <c r="D7" s="3" t="s">
        <v>129</v>
      </c>
      <c r="E7" s="17">
        <v>50</v>
      </c>
    </row>
    <row r="8" spans="1:5" ht="23.25" customHeight="1">
      <c r="A8" s="69" t="s">
        <v>518</v>
      </c>
      <c r="B8" s="21" t="s">
        <v>324</v>
      </c>
      <c r="C8" s="78" t="s">
        <v>189</v>
      </c>
      <c r="D8" s="79" t="s">
        <v>129</v>
      </c>
      <c r="E8" s="80">
        <v>105</v>
      </c>
    </row>
    <row r="9" spans="1:5" ht="23.25" customHeight="1">
      <c r="A9" s="69" t="s">
        <v>138</v>
      </c>
      <c r="B9" s="65" t="s">
        <v>328</v>
      </c>
      <c r="C9" s="78" t="s">
        <v>510</v>
      </c>
      <c r="D9" s="79" t="s">
        <v>129</v>
      </c>
      <c r="E9" s="80">
        <v>175</v>
      </c>
    </row>
    <row r="10" spans="1:5" ht="23.25" customHeight="1">
      <c r="A10" s="69" t="s">
        <v>485</v>
      </c>
      <c r="B10" s="65" t="s">
        <v>414</v>
      </c>
      <c r="C10" s="1" t="s">
        <v>48</v>
      </c>
      <c r="D10" s="3" t="s">
        <v>129</v>
      </c>
      <c r="E10" s="17">
        <v>25</v>
      </c>
    </row>
    <row r="11" spans="1:5" ht="23.25" customHeight="1">
      <c r="A11" s="69" t="s">
        <v>153</v>
      </c>
      <c r="B11" s="65" t="s">
        <v>430</v>
      </c>
      <c r="C11" s="1" t="s">
        <v>511</v>
      </c>
      <c r="D11" s="3" t="s">
        <v>129</v>
      </c>
      <c r="E11" s="17">
        <v>120</v>
      </c>
    </row>
    <row r="12" spans="1:5" ht="23.25" customHeight="1">
      <c r="A12" s="69" t="s">
        <v>92</v>
      </c>
      <c r="B12" s="21" t="s">
        <v>468</v>
      </c>
      <c r="C12" s="1" t="s">
        <v>93</v>
      </c>
      <c r="D12" s="3" t="s">
        <v>129</v>
      </c>
      <c r="E12" s="17">
        <v>360</v>
      </c>
    </row>
    <row r="13" spans="1:5" ht="23.25" customHeight="1">
      <c r="A13" s="69" t="s">
        <v>92</v>
      </c>
      <c r="B13" s="65" t="s">
        <v>469</v>
      </c>
      <c r="C13" s="1" t="s">
        <v>94</v>
      </c>
      <c r="D13" s="3" t="s">
        <v>129</v>
      </c>
      <c r="E13" s="17">
        <v>300</v>
      </c>
    </row>
    <row r="14" spans="1:5" ht="14.25">
      <c r="A14" s="69" t="s">
        <v>130</v>
      </c>
      <c r="B14" s="65" t="s">
        <v>294</v>
      </c>
      <c r="C14" s="1" t="s">
        <v>169</v>
      </c>
      <c r="D14" s="3" t="s">
        <v>129</v>
      </c>
      <c r="E14" s="17">
        <v>420</v>
      </c>
    </row>
    <row r="15" spans="1:5" ht="28.5">
      <c r="A15" s="69" t="s">
        <v>130</v>
      </c>
      <c r="B15" s="65" t="s">
        <v>295</v>
      </c>
      <c r="C15" s="1" t="s">
        <v>170</v>
      </c>
      <c r="D15" s="3" t="s">
        <v>129</v>
      </c>
      <c r="E15" s="17">
        <v>130</v>
      </c>
    </row>
    <row r="16" spans="1:5" ht="14.25">
      <c r="A16" s="69" t="s">
        <v>131</v>
      </c>
      <c r="B16" s="65" t="s">
        <v>296</v>
      </c>
      <c r="C16" s="1" t="s">
        <v>171</v>
      </c>
      <c r="D16" s="3" t="s">
        <v>129</v>
      </c>
      <c r="E16" s="17">
        <v>280</v>
      </c>
    </row>
    <row r="17" spans="1:5" ht="14.25">
      <c r="A17" s="69" t="s">
        <v>131</v>
      </c>
      <c r="B17" s="65" t="s">
        <v>299</v>
      </c>
      <c r="C17" s="1" t="s">
        <v>169</v>
      </c>
      <c r="D17" s="3" t="s">
        <v>129</v>
      </c>
      <c r="E17" s="17">
        <v>420</v>
      </c>
    </row>
    <row r="18" spans="1:5" ht="28.5">
      <c r="A18" s="69" t="s">
        <v>131</v>
      </c>
      <c r="B18" s="65" t="s">
        <v>300</v>
      </c>
      <c r="C18" s="1" t="s">
        <v>174</v>
      </c>
      <c r="D18" s="3" t="s">
        <v>129</v>
      </c>
      <c r="E18" s="17">
        <v>130</v>
      </c>
    </row>
    <row r="19" spans="1:5" ht="14.25">
      <c r="A19" s="69" t="s">
        <v>132</v>
      </c>
      <c r="B19" s="65" t="s">
        <v>303</v>
      </c>
      <c r="C19" s="1" t="s">
        <v>169</v>
      </c>
      <c r="D19" s="3" t="s">
        <v>129</v>
      </c>
      <c r="E19" s="17">
        <v>420</v>
      </c>
    </row>
    <row r="20" spans="1:5" ht="28.5">
      <c r="A20" s="69" t="s">
        <v>132</v>
      </c>
      <c r="B20" s="65" t="s">
        <v>304</v>
      </c>
      <c r="C20" s="1" t="s">
        <v>174</v>
      </c>
      <c r="D20" s="3" t="s">
        <v>129</v>
      </c>
      <c r="E20" s="17">
        <v>130</v>
      </c>
    </row>
    <row r="21" spans="1:5" ht="14.25">
      <c r="A21" s="69" t="s">
        <v>133</v>
      </c>
      <c r="B21" s="65" t="s">
        <v>306</v>
      </c>
      <c r="C21" s="1" t="s">
        <v>171</v>
      </c>
      <c r="D21" s="3" t="s">
        <v>129</v>
      </c>
      <c r="E21" s="17">
        <v>280</v>
      </c>
    </row>
    <row r="22" spans="1:5" ht="14.25">
      <c r="A22" s="69" t="s">
        <v>137</v>
      </c>
      <c r="B22" s="65" t="s">
        <v>322</v>
      </c>
      <c r="C22" s="1" t="s">
        <v>187</v>
      </c>
      <c r="D22" s="3" t="s">
        <v>129</v>
      </c>
      <c r="E22" s="17">
        <v>130</v>
      </c>
    </row>
    <row r="23" spans="1:5" ht="14.25">
      <c r="A23" s="69" t="s">
        <v>137</v>
      </c>
      <c r="B23" s="65" t="s">
        <v>323</v>
      </c>
      <c r="C23" s="1" t="s">
        <v>188</v>
      </c>
      <c r="D23" s="3" t="s">
        <v>129</v>
      </c>
      <c r="E23" s="17">
        <v>1800</v>
      </c>
    </row>
    <row r="24" spans="1:5" ht="14.25">
      <c r="A24" s="69" t="s">
        <v>138</v>
      </c>
      <c r="B24" s="65" t="s">
        <v>331</v>
      </c>
      <c r="C24" s="1" t="s">
        <v>194</v>
      </c>
      <c r="D24" s="3" t="s">
        <v>129</v>
      </c>
      <c r="E24" s="17">
        <v>560</v>
      </c>
    </row>
    <row r="25" spans="1:5" ht="14.25">
      <c r="A25" s="69" t="s">
        <v>139</v>
      </c>
      <c r="B25" s="65" t="s">
        <v>339</v>
      </c>
      <c r="C25" s="1" t="s">
        <v>202</v>
      </c>
      <c r="D25" s="3" t="s">
        <v>129</v>
      </c>
      <c r="E25" s="17">
        <v>140</v>
      </c>
    </row>
    <row r="26" spans="1:5" ht="14.25">
      <c r="A26" s="69" t="s">
        <v>146</v>
      </c>
      <c r="B26" s="65" t="s">
        <v>365</v>
      </c>
      <c r="C26" s="1" t="s">
        <v>171</v>
      </c>
      <c r="D26" s="3" t="s">
        <v>129</v>
      </c>
      <c r="E26" s="17">
        <v>280</v>
      </c>
    </row>
    <row r="27" spans="1:5" ht="14.25">
      <c r="A27" s="69" t="s">
        <v>485</v>
      </c>
      <c r="B27" s="65" t="s">
        <v>415</v>
      </c>
      <c r="C27" s="1" t="s">
        <v>49</v>
      </c>
      <c r="D27" s="3" t="s">
        <v>129</v>
      </c>
      <c r="E27" s="17">
        <v>690</v>
      </c>
    </row>
    <row r="28" spans="1:5" ht="28.5">
      <c r="A28" s="69" t="s">
        <v>485</v>
      </c>
      <c r="B28" s="65" t="s">
        <v>416</v>
      </c>
      <c r="C28" s="1" t="s">
        <v>174</v>
      </c>
      <c r="D28" s="3" t="s">
        <v>129</v>
      </c>
      <c r="E28" s="17">
        <v>130</v>
      </c>
    </row>
    <row r="29" spans="1:5" ht="14.25">
      <c r="A29" s="69" t="s">
        <v>151</v>
      </c>
      <c r="B29" s="65" t="s">
        <v>425</v>
      </c>
      <c r="C29" s="1" t="s">
        <v>55</v>
      </c>
      <c r="D29" s="3" t="s">
        <v>129</v>
      </c>
      <c r="E29" s="17">
        <v>135</v>
      </c>
    </row>
    <row r="30" spans="1:5" ht="14.25">
      <c r="A30" s="69" t="s">
        <v>153</v>
      </c>
      <c r="B30" s="65" t="s">
        <v>431</v>
      </c>
      <c r="C30" s="1" t="s">
        <v>60</v>
      </c>
      <c r="D30" s="3" t="s">
        <v>129</v>
      </c>
      <c r="E30" s="17">
        <v>270</v>
      </c>
    </row>
    <row r="31" spans="1:5" ht="14.25">
      <c r="A31" s="69" t="s">
        <v>159</v>
      </c>
      <c r="B31" s="65" t="s">
        <v>451</v>
      </c>
      <c r="C31" s="1" t="s">
        <v>171</v>
      </c>
      <c r="D31" s="3" t="s">
        <v>129</v>
      </c>
      <c r="E31" s="17">
        <v>280</v>
      </c>
    </row>
    <row r="32" spans="1:5" ht="28.5">
      <c r="A32" s="69" t="s">
        <v>159</v>
      </c>
      <c r="B32" s="65" t="s">
        <v>452</v>
      </c>
      <c r="C32" s="1" t="s">
        <v>174</v>
      </c>
      <c r="D32" s="3" t="s">
        <v>129</v>
      </c>
      <c r="E32" s="17">
        <v>130</v>
      </c>
    </row>
    <row r="33" spans="1:5" ht="14.25">
      <c r="A33" s="69" t="s">
        <v>159</v>
      </c>
      <c r="B33" s="65" t="s">
        <v>454</v>
      </c>
      <c r="C33" s="1" t="s">
        <v>171</v>
      </c>
      <c r="D33" s="3" t="s">
        <v>129</v>
      </c>
      <c r="E33" s="17">
        <v>280</v>
      </c>
    </row>
    <row r="34" spans="1:5" ht="28.5">
      <c r="A34" s="69" t="s">
        <v>159</v>
      </c>
      <c r="B34" s="65" t="s">
        <v>455</v>
      </c>
      <c r="C34" s="1" t="s">
        <v>174</v>
      </c>
      <c r="D34" s="3" t="s">
        <v>129</v>
      </c>
      <c r="E34" s="17">
        <v>130</v>
      </c>
    </row>
    <row r="35" spans="1:8" ht="14.25">
      <c r="A35" s="69" t="s">
        <v>92</v>
      </c>
      <c r="B35" s="65" t="s">
        <v>470</v>
      </c>
      <c r="C35" s="1" t="s">
        <v>95</v>
      </c>
      <c r="D35" s="3" t="s">
        <v>129</v>
      </c>
      <c r="E35" s="17">
        <v>8775.92</v>
      </c>
      <c r="H35" s="96"/>
    </row>
    <row r="36" spans="1:5" ht="14.25">
      <c r="A36" s="69" t="s">
        <v>92</v>
      </c>
      <c r="B36" s="65" t="s">
        <v>471</v>
      </c>
      <c r="C36" s="1" t="s">
        <v>96</v>
      </c>
      <c r="D36" s="3" t="s">
        <v>129</v>
      </c>
      <c r="E36" s="17">
        <v>1820</v>
      </c>
    </row>
    <row r="37" spans="1:5" ht="28.5">
      <c r="A37" s="69" t="s">
        <v>128</v>
      </c>
      <c r="B37" s="65" t="s">
        <v>293</v>
      </c>
      <c r="C37" s="53" t="s">
        <v>168</v>
      </c>
      <c r="D37" s="54" t="s">
        <v>129</v>
      </c>
      <c r="E37" s="47">
        <v>210</v>
      </c>
    </row>
    <row r="38" spans="1:5" ht="14.25">
      <c r="A38" s="69" t="s">
        <v>132</v>
      </c>
      <c r="B38" s="65" t="s">
        <v>305</v>
      </c>
      <c r="C38" s="1" t="s">
        <v>175</v>
      </c>
      <c r="D38" s="3" t="s">
        <v>129</v>
      </c>
      <c r="E38" s="17">
        <v>1200</v>
      </c>
    </row>
    <row r="39" spans="1:5" ht="14.25">
      <c r="A39" s="69" t="s">
        <v>133</v>
      </c>
      <c r="B39" s="65" t="s">
        <v>307</v>
      </c>
      <c r="C39" s="1" t="s">
        <v>176</v>
      </c>
      <c r="D39" s="3" t="s">
        <v>129</v>
      </c>
      <c r="E39" s="17">
        <v>600</v>
      </c>
    </row>
    <row r="40" spans="1:5" ht="14.25">
      <c r="A40" s="69" t="s">
        <v>136</v>
      </c>
      <c r="B40" s="65" t="s">
        <v>314</v>
      </c>
      <c r="C40" s="1" t="s">
        <v>175</v>
      </c>
      <c r="D40" s="3" t="s">
        <v>129</v>
      </c>
      <c r="E40" s="17">
        <v>1200</v>
      </c>
    </row>
    <row r="41" spans="1:5" ht="14.25">
      <c r="A41" s="69" t="s">
        <v>136</v>
      </c>
      <c r="B41" s="65" t="s">
        <v>315</v>
      </c>
      <c r="C41" s="1" t="s">
        <v>176</v>
      </c>
      <c r="D41" s="3" t="s">
        <v>129</v>
      </c>
      <c r="E41" s="17">
        <v>600</v>
      </c>
    </row>
    <row r="42" spans="1:5" ht="14.25">
      <c r="A42" s="69" t="s">
        <v>136</v>
      </c>
      <c r="B42" s="65" t="s">
        <v>318</v>
      </c>
      <c r="C42" s="1" t="s">
        <v>176</v>
      </c>
      <c r="D42" s="3" t="s">
        <v>129</v>
      </c>
      <c r="E42" s="17">
        <v>600</v>
      </c>
    </row>
    <row r="43" spans="1:5" ht="14.25">
      <c r="A43" s="69" t="s">
        <v>137</v>
      </c>
      <c r="B43" s="65" t="s">
        <v>321</v>
      </c>
      <c r="C43" s="1" t="s">
        <v>175</v>
      </c>
      <c r="D43" s="3" t="s">
        <v>129</v>
      </c>
      <c r="E43" s="17">
        <v>1200</v>
      </c>
    </row>
    <row r="44" spans="1:5" ht="14.25">
      <c r="A44" s="69" t="s">
        <v>138</v>
      </c>
      <c r="B44" s="21" t="s">
        <v>330</v>
      </c>
      <c r="C44" s="78" t="s">
        <v>515</v>
      </c>
      <c r="D44" s="79" t="s">
        <v>129</v>
      </c>
      <c r="E44" s="80">
        <v>1600</v>
      </c>
    </row>
    <row r="45" spans="1:5" ht="14.25">
      <c r="A45" s="69" t="s">
        <v>140</v>
      </c>
      <c r="B45" s="65" t="s">
        <v>340</v>
      </c>
      <c r="C45" s="1" t="s">
        <v>176</v>
      </c>
      <c r="D45" s="3" t="s">
        <v>129</v>
      </c>
      <c r="E45" s="17">
        <v>600</v>
      </c>
    </row>
    <row r="46" spans="1:5" ht="14.25">
      <c r="A46" s="69" t="s">
        <v>146</v>
      </c>
      <c r="B46" s="65" t="s">
        <v>366</v>
      </c>
      <c r="C46" s="1" t="s">
        <v>176</v>
      </c>
      <c r="D46" s="3" t="s">
        <v>129</v>
      </c>
      <c r="E46" s="17">
        <v>600</v>
      </c>
    </row>
    <row r="47" spans="1:5" ht="14.25">
      <c r="A47" s="69" t="s">
        <v>485</v>
      </c>
      <c r="B47" s="65" t="s">
        <v>417</v>
      </c>
      <c r="C47" s="1" t="s">
        <v>176</v>
      </c>
      <c r="D47" s="3" t="s">
        <v>129</v>
      </c>
      <c r="E47" s="17">
        <v>600</v>
      </c>
    </row>
    <row r="48" spans="1:5" ht="14.25">
      <c r="A48" s="69" t="s">
        <v>150</v>
      </c>
      <c r="B48" s="65" t="s">
        <v>422</v>
      </c>
      <c r="C48" s="1" t="s">
        <v>53</v>
      </c>
      <c r="D48" s="3" t="s">
        <v>129</v>
      </c>
      <c r="E48" s="17">
        <v>600</v>
      </c>
    </row>
    <row r="49" spans="1:5" ht="28.5">
      <c r="A49" s="69" t="s">
        <v>159</v>
      </c>
      <c r="B49" s="21" t="s">
        <v>453</v>
      </c>
      <c r="C49" s="1" t="s">
        <v>80</v>
      </c>
      <c r="D49" s="3" t="s">
        <v>129</v>
      </c>
      <c r="E49" s="17">
        <v>600</v>
      </c>
    </row>
    <row r="50" spans="1:5" ht="28.5">
      <c r="A50" s="69" t="s">
        <v>159</v>
      </c>
      <c r="B50" s="65" t="s">
        <v>456</v>
      </c>
      <c r="C50" s="1" t="s">
        <v>80</v>
      </c>
      <c r="D50" s="3" t="s">
        <v>129</v>
      </c>
      <c r="E50" s="17">
        <v>600</v>
      </c>
    </row>
    <row r="51" spans="1:5" ht="28.5">
      <c r="A51" s="69" t="s">
        <v>92</v>
      </c>
      <c r="B51" s="65" t="s">
        <v>472</v>
      </c>
      <c r="C51" s="53" t="s">
        <v>168</v>
      </c>
      <c r="D51" s="54" t="s">
        <v>129</v>
      </c>
      <c r="E51" s="47">
        <v>210</v>
      </c>
    </row>
    <row r="52" spans="1:5" ht="15" thickBot="1">
      <c r="A52" s="69" t="s">
        <v>92</v>
      </c>
      <c r="B52" s="66" t="s">
        <v>473</v>
      </c>
      <c r="C52" s="38" t="s">
        <v>97</v>
      </c>
      <c r="D52" s="39" t="s">
        <v>129</v>
      </c>
      <c r="E52" s="40">
        <v>6600</v>
      </c>
    </row>
    <row r="55" ht="13.5">
      <c r="E55" s="77">
        <f>SUM(E3:E52)</f>
        <v>36685.92</v>
      </c>
    </row>
    <row r="56" spans="5:7" ht="13.5">
      <c r="E56" s="77"/>
      <c r="F56" s="77"/>
      <c r="G56" s="84"/>
    </row>
    <row r="58" ht="13.5">
      <c r="E58" s="77">
        <f>SUM(E44,E8,E9)</f>
        <v>1880</v>
      </c>
    </row>
    <row r="59" ht="13.5">
      <c r="E59" s="97">
        <f>E55-E58</f>
        <v>34805.92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 Basilico</dc:creator>
  <cp:keywords/>
  <dc:description/>
  <cp:lastModifiedBy>paolo cassoli</cp:lastModifiedBy>
  <cp:lastPrinted>2013-02-14T09:16:40Z</cp:lastPrinted>
  <dcterms:created xsi:type="dcterms:W3CDTF">2012-03-28T09:11:55Z</dcterms:created>
  <dcterms:modified xsi:type="dcterms:W3CDTF">2014-06-27T11:30:16Z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